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bgeene\Desktop\"/>
    </mc:Choice>
  </mc:AlternateContent>
  <xr:revisionPtr revIDLastSave="0" documentId="13_ncr:1_{3F88D939-5445-40BB-A5BE-1D857E8C463C}" xr6:coauthVersionLast="47" xr6:coauthVersionMax="47" xr10:uidLastSave="{00000000-0000-0000-0000-000000000000}"/>
  <bookViews>
    <workbookView xWindow="-110" yWindow="-110" windowWidth="19420" windowHeight="11020" tabRatio="986" xr2:uid="{00000000-000D-0000-FFFF-FFFF00000000}"/>
  </bookViews>
  <sheets>
    <sheet name="Cover Page" sheetId="15" r:id="rId1"/>
    <sheet name="Strategies for Budget Deficit" sheetId="21" r:id="rId2"/>
    <sheet name="Assumptions" sheetId="20" r:id="rId3"/>
    <sheet name="Total ALA" sheetId="2" r:id="rId4"/>
    <sheet name="General Fund" sheetId="3" r:id="rId5"/>
    <sheet name="Publishing" sheetId="4" r:id="rId6"/>
    <sheet name="AOMR" sheetId="5" r:id="rId7"/>
    <sheet name="Conference Services" sheetId="6" r:id="rId8"/>
    <sheet name="Executive Office" sheetId="7" r:id="rId9"/>
    <sheet name="Divisions" sheetId="8" r:id="rId10"/>
    <sheet name="Round Tables" sheetId="9" r:id="rId11"/>
    <sheet name="Endowment Transfers" sheetId="18" r:id="rId12"/>
    <sheet name="2022 Capital Budget" sheetId="17" r:id="rId13"/>
    <sheet name="Annual Estimates of Income" sheetId="19" r:id="rId14"/>
  </sheets>
  <definedNames>
    <definedName name="DBR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21" l="1"/>
  <c r="L47" i="5" l="1"/>
  <c r="I47" i="5"/>
  <c r="H47" i="5"/>
  <c r="G47" i="5"/>
  <c r="F47" i="5"/>
  <c r="E47" i="5"/>
  <c r="J47" i="5"/>
  <c r="K47" i="5"/>
  <c r="L46" i="5"/>
  <c r="K46" i="5"/>
  <c r="J46" i="5"/>
  <c r="I46" i="5"/>
  <c r="H46" i="5"/>
  <c r="G46" i="5"/>
  <c r="F46" i="5"/>
  <c r="E46" i="5"/>
  <c r="K45" i="5"/>
  <c r="J45" i="5"/>
  <c r="K43" i="5"/>
  <c r="J43" i="5"/>
  <c r="K42" i="5"/>
  <c r="J42" i="5"/>
  <c r="K41" i="5"/>
  <c r="J41" i="5"/>
  <c r="K39" i="5"/>
  <c r="J39" i="5"/>
  <c r="K38" i="5"/>
  <c r="J38" i="5"/>
  <c r="K37" i="5"/>
  <c r="J37" i="5"/>
  <c r="K58" i="9"/>
  <c r="K59" i="9"/>
  <c r="K60" i="9"/>
  <c r="K61" i="9"/>
  <c r="K62" i="9"/>
  <c r="K63" i="9"/>
  <c r="K64" i="9"/>
  <c r="K65" i="9"/>
  <c r="K66" i="9"/>
  <c r="K67" i="9"/>
  <c r="K68" i="9"/>
  <c r="K69" i="9"/>
  <c r="K70" i="9"/>
  <c r="K71" i="9"/>
  <c r="K72" i="9"/>
  <c r="K73" i="9"/>
  <c r="K74" i="9"/>
  <c r="K75" i="9"/>
  <c r="K76" i="9"/>
  <c r="K77" i="9"/>
  <c r="K57" i="9"/>
  <c r="K34" i="9"/>
  <c r="K35" i="9"/>
  <c r="K36" i="9"/>
  <c r="K37" i="9"/>
  <c r="K38" i="9"/>
  <c r="K39" i="9"/>
  <c r="K40" i="9"/>
  <c r="K41" i="9"/>
  <c r="K42" i="9"/>
  <c r="K43" i="9"/>
  <c r="K44" i="9"/>
  <c r="K45" i="9"/>
  <c r="K46" i="9"/>
  <c r="K47" i="9"/>
  <c r="K48" i="9"/>
  <c r="K49" i="9"/>
  <c r="K50" i="9"/>
  <c r="K51" i="9"/>
  <c r="K52" i="9"/>
  <c r="K53" i="9"/>
  <c r="K33" i="9"/>
  <c r="K10" i="9"/>
  <c r="K11" i="9"/>
  <c r="K12" i="9"/>
  <c r="K13" i="9"/>
  <c r="K14" i="9"/>
  <c r="K15" i="9"/>
  <c r="K16" i="9"/>
  <c r="K17" i="9"/>
  <c r="K18" i="9"/>
  <c r="K19" i="9"/>
  <c r="K20" i="9"/>
  <c r="K21" i="9"/>
  <c r="K22" i="9"/>
  <c r="K23" i="9"/>
  <c r="K24" i="9"/>
  <c r="K25" i="9"/>
  <c r="K26" i="9"/>
  <c r="K27" i="9"/>
  <c r="K28" i="9"/>
  <c r="K29" i="9"/>
  <c r="K9" i="9"/>
  <c r="L17" i="3" l="1"/>
  <c r="L16" i="3"/>
  <c r="N59" i="2" l="1"/>
  <c r="K65" i="2" l="1"/>
  <c r="K24" i="2"/>
  <c r="K23" i="2"/>
  <c r="K13" i="2"/>
  <c r="K12" i="2"/>
  <c r="D36" i="19" l="1"/>
  <c r="D38" i="19" s="1"/>
  <c r="C36" i="19"/>
  <c r="C38" i="19" s="1"/>
  <c r="D22" i="19"/>
  <c r="D24" i="19" s="1"/>
  <c r="C21" i="17"/>
  <c r="F17" i="17"/>
  <c r="F16" i="17"/>
  <c r="F15" i="17"/>
  <c r="F14" i="17"/>
  <c r="F13" i="17"/>
  <c r="F12" i="17"/>
  <c r="F9" i="17"/>
  <c r="F8" i="17"/>
  <c r="F21" i="17" s="1"/>
  <c r="N125" i="9" l="1"/>
  <c r="O125" i="9" s="1"/>
  <c r="P125" i="9" s="1"/>
  <c r="K125" i="9"/>
  <c r="J125" i="9"/>
  <c r="I125" i="9"/>
  <c r="H125" i="9"/>
  <c r="G125" i="9"/>
  <c r="N124" i="9"/>
  <c r="L124" i="9"/>
  <c r="K124" i="9"/>
  <c r="O124" i="9" s="1"/>
  <c r="P124" i="9" s="1"/>
  <c r="J124" i="9"/>
  <c r="I124" i="9"/>
  <c r="H124" i="9"/>
  <c r="G124" i="9"/>
  <c r="N123" i="9"/>
  <c r="O123" i="9" s="1"/>
  <c r="P123" i="9" s="1"/>
  <c r="K123" i="9"/>
  <c r="J123" i="9"/>
  <c r="I123" i="9"/>
  <c r="H123" i="9"/>
  <c r="G123" i="9"/>
  <c r="N122" i="9"/>
  <c r="L122" i="9"/>
  <c r="M122" i="9" s="1"/>
  <c r="K122" i="9"/>
  <c r="J122" i="9"/>
  <c r="I122" i="9"/>
  <c r="H122" i="9"/>
  <c r="G122" i="9"/>
  <c r="N121" i="9"/>
  <c r="K121" i="9"/>
  <c r="J121" i="9"/>
  <c r="I121" i="9"/>
  <c r="H121" i="9"/>
  <c r="G121" i="9"/>
  <c r="N120" i="9"/>
  <c r="K120" i="9"/>
  <c r="J120" i="9"/>
  <c r="L120" i="9" s="1"/>
  <c r="I120" i="9"/>
  <c r="H120" i="9"/>
  <c r="G120" i="9"/>
  <c r="N119" i="9"/>
  <c r="O119" i="9" s="1"/>
  <c r="P119" i="9" s="1"/>
  <c r="K119" i="9"/>
  <c r="J119" i="9"/>
  <c r="I119" i="9"/>
  <c r="H119" i="9"/>
  <c r="G119" i="9"/>
  <c r="N118" i="9"/>
  <c r="K118" i="9"/>
  <c r="O118" i="9" s="1"/>
  <c r="P118" i="9" s="1"/>
  <c r="J118" i="9"/>
  <c r="I118" i="9"/>
  <c r="H118" i="9"/>
  <c r="G118" i="9"/>
  <c r="N117" i="9"/>
  <c r="O117" i="9" s="1"/>
  <c r="P117" i="9" s="1"/>
  <c r="K117" i="9"/>
  <c r="J117" i="9"/>
  <c r="I117" i="9"/>
  <c r="H117" i="9"/>
  <c r="G117" i="9"/>
  <c r="N116" i="9"/>
  <c r="L116" i="9"/>
  <c r="K116" i="9"/>
  <c r="O116" i="9" s="1"/>
  <c r="P116" i="9" s="1"/>
  <c r="J116" i="9"/>
  <c r="I116" i="9"/>
  <c r="H116" i="9"/>
  <c r="G116" i="9"/>
  <c r="N115" i="9"/>
  <c r="O115" i="9" s="1"/>
  <c r="P115" i="9" s="1"/>
  <c r="K115" i="9"/>
  <c r="J115" i="9"/>
  <c r="I115" i="9"/>
  <c r="H115" i="9"/>
  <c r="G115" i="9"/>
  <c r="N114" i="9"/>
  <c r="L114" i="9"/>
  <c r="K114" i="9"/>
  <c r="J114" i="9"/>
  <c r="I114" i="9"/>
  <c r="H114" i="9"/>
  <c r="G114" i="9"/>
  <c r="N113" i="9"/>
  <c r="K113" i="9"/>
  <c r="J113" i="9"/>
  <c r="I113" i="9"/>
  <c r="H113" i="9"/>
  <c r="G113" i="9"/>
  <c r="N112" i="9"/>
  <c r="K112" i="9"/>
  <c r="J112" i="9"/>
  <c r="L112" i="9" s="1"/>
  <c r="I112" i="9"/>
  <c r="H112" i="9"/>
  <c r="G112" i="9"/>
  <c r="N111" i="9"/>
  <c r="O111" i="9" s="1"/>
  <c r="P111" i="9" s="1"/>
  <c r="K111" i="9"/>
  <c r="J111" i="9"/>
  <c r="I111" i="9"/>
  <c r="H111" i="9"/>
  <c r="G111" i="9"/>
  <c r="N110" i="9"/>
  <c r="K110" i="9"/>
  <c r="O110" i="9" s="1"/>
  <c r="P110" i="9" s="1"/>
  <c r="J110" i="9"/>
  <c r="I110" i="9"/>
  <c r="H110" i="9"/>
  <c r="G110" i="9"/>
  <c r="N109" i="9"/>
  <c r="O109" i="9" s="1"/>
  <c r="P109" i="9" s="1"/>
  <c r="K109" i="9"/>
  <c r="J109" i="9"/>
  <c r="I109" i="9"/>
  <c r="H109" i="9"/>
  <c r="G109" i="9"/>
  <c r="N108" i="9"/>
  <c r="L108" i="9"/>
  <c r="K108" i="9"/>
  <c r="O108" i="9" s="1"/>
  <c r="P108" i="9" s="1"/>
  <c r="J108" i="9"/>
  <c r="I108" i="9"/>
  <c r="H108" i="9"/>
  <c r="G108" i="9"/>
  <c r="N107" i="9"/>
  <c r="O107" i="9" s="1"/>
  <c r="P107" i="9" s="1"/>
  <c r="K107" i="9"/>
  <c r="M107" i="9" s="1"/>
  <c r="J107" i="9"/>
  <c r="I107" i="9"/>
  <c r="H107" i="9"/>
  <c r="G107" i="9"/>
  <c r="N106" i="9"/>
  <c r="L106" i="9"/>
  <c r="M106" i="9" s="1"/>
  <c r="K106" i="9"/>
  <c r="J106" i="9"/>
  <c r="I106" i="9"/>
  <c r="H106" i="9"/>
  <c r="G106" i="9"/>
  <c r="N105" i="9"/>
  <c r="K105" i="9"/>
  <c r="K126" i="9" s="1"/>
  <c r="J105" i="9"/>
  <c r="I105" i="9"/>
  <c r="H105" i="9"/>
  <c r="G105" i="9"/>
  <c r="G126" i="9" s="1"/>
  <c r="N102" i="9"/>
  <c r="K102" i="9"/>
  <c r="O102" i="9" s="1"/>
  <c r="P102" i="9" s="1"/>
  <c r="J102" i="9"/>
  <c r="I102" i="9"/>
  <c r="H102" i="9"/>
  <c r="G102" i="9"/>
  <c r="O101" i="9"/>
  <c r="P101" i="9" s="1"/>
  <c r="M101" i="9"/>
  <c r="L101" i="9"/>
  <c r="O100" i="9"/>
  <c r="P100" i="9" s="1"/>
  <c r="M100" i="9"/>
  <c r="L100" i="9"/>
  <c r="O99" i="9"/>
  <c r="P99" i="9" s="1"/>
  <c r="M99" i="9"/>
  <c r="L99" i="9"/>
  <c r="O98" i="9"/>
  <c r="P98" i="9" s="1"/>
  <c r="M98" i="9"/>
  <c r="L98" i="9"/>
  <c r="O97" i="9"/>
  <c r="P97" i="9" s="1"/>
  <c r="M97" i="9"/>
  <c r="L97" i="9"/>
  <c r="O96" i="9"/>
  <c r="P96" i="9" s="1"/>
  <c r="M96" i="9"/>
  <c r="L96" i="9"/>
  <c r="O95" i="9"/>
  <c r="P95" i="9" s="1"/>
  <c r="M95" i="9"/>
  <c r="L95" i="9"/>
  <c r="O94" i="9"/>
  <c r="P94" i="9" s="1"/>
  <c r="M94" i="9"/>
  <c r="L94" i="9"/>
  <c r="O93" i="9"/>
  <c r="P93" i="9" s="1"/>
  <c r="M93" i="9"/>
  <c r="L93" i="9"/>
  <c r="O92" i="9"/>
  <c r="P92" i="9" s="1"/>
  <c r="M92" i="9"/>
  <c r="L92" i="9"/>
  <c r="O91" i="9"/>
  <c r="P91" i="9" s="1"/>
  <c r="M91" i="9"/>
  <c r="L91" i="9"/>
  <c r="O90" i="9"/>
  <c r="P90" i="9" s="1"/>
  <c r="M90" i="9"/>
  <c r="L90" i="9"/>
  <c r="O89" i="9"/>
  <c r="P89" i="9" s="1"/>
  <c r="M89" i="9"/>
  <c r="L89" i="9"/>
  <c r="O88" i="9"/>
  <c r="P88" i="9" s="1"/>
  <c r="M88" i="9"/>
  <c r="L88" i="9"/>
  <c r="O87" i="9"/>
  <c r="P87" i="9" s="1"/>
  <c r="M87" i="9"/>
  <c r="L87" i="9"/>
  <c r="O86" i="9"/>
  <c r="P86" i="9" s="1"/>
  <c r="M86" i="9"/>
  <c r="L86" i="9"/>
  <c r="O85" i="9"/>
  <c r="P85" i="9" s="1"/>
  <c r="M85" i="9"/>
  <c r="L85" i="9"/>
  <c r="O84" i="9"/>
  <c r="P84" i="9" s="1"/>
  <c r="M84" i="9"/>
  <c r="L84" i="9"/>
  <c r="O83" i="9"/>
  <c r="P83" i="9" s="1"/>
  <c r="M83" i="9"/>
  <c r="L83" i="9"/>
  <c r="O82" i="9"/>
  <c r="P82" i="9" s="1"/>
  <c r="M82" i="9"/>
  <c r="L82" i="9"/>
  <c r="O81" i="9"/>
  <c r="P81" i="9" s="1"/>
  <c r="M81" i="9"/>
  <c r="L81" i="9"/>
  <c r="L102" i="9" s="1"/>
  <c r="N78" i="9"/>
  <c r="K78" i="9"/>
  <c r="J78" i="9"/>
  <c r="I78" i="9"/>
  <c r="H78" i="9"/>
  <c r="G78" i="9"/>
  <c r="O77" i="9"/>
  <c r="P77" i="9" s="1"/>
  <c r="L77" i="9"/>
  <c r="M77" i="9" s="1"/>
  <c r="O76" i="9"/>
  <c r="P76" i="9" s="1"/>
  <c r="L76" i="9"/>
  <c r="M76" i="9" s="1"/>
  <c r="O75" i="9"/>
  <c r="P75" i="9" s="1"/>
  <c r="L75" i="9"/>
  <c r="M75" i="9" s="1"/>
  <c r="O74" i="9"/>
  <c r="P74" i="9" s="1"/>
  <c r="L74" i="9"/>
  <c r="M74" i="9" s="1"/>
  <c r="O73" i="9"/>
  <c r="P73" i="9" s="1"/>
  <c r="L73" i="9"/>
  <c r="M73" i="9" s="1"/>
  <c r="O72" i="9"/>
  <c r="P72" i="9" s="1"/>
  <c r="L72" i="9"/>
  <c r="M72" i="9" s="1"/>
  <c r="O71" i="9"/>
  <c r="P71" i="9" s="1"/>
  <c r="L71" i="9"/>
  <c r="M71" i="9" s="1"/>
  <c r="O70" i="9"/>
  <c r="P70" i="9" s="1"/>
  <c r="L70" i="9"/>
  <c r="M70" i="9" s="1"/>
  <c r="O69" i="9"/>
  <c r="P69" i="9" s="1"/>
  <c r="L69" i="9"/>
  <c r="M69" i="9" s="1"/>
  <c r="O68" i="9"/>
  <c r="P68" i="9" s="1"/>
  <c r="L68" i="9"/>
  <c r="M68" i="9" s="1"/>
  <c r="O67" i="9"/>
  <c r="P67" i="9" s="1"/>
  <c r="L67" i="9"/>
  <c r="M67" i="9" s="1"/>
  <c r="O66" i="9"/>
  <c r="P66" i="9" s="1"/>
  <c r="L66" i="9"/>
  <c r="M66" i="9" s="1"/>
  <c r="O65" i="9"/>
  <c r="P65" i="9" s="1"/>
  <c r="L65" i="9"/>
  <c r="M65" i="9" s="1"/>
  <c r="O64" i="9"/>
  <c r="P64" i="9" s="1"/>
  <c r="L64" i="9"/>
  <c r="M64" i="9" s="1"/>
  <c r="O63" i="9"/>
  <c r="P63" i="9" s="1"/>
  <c r="L63" i="9"/>
  <c r="M63" i="9" s="1"/>
  <c r="O62" i="9"/>
  <c r="P62" i="9" s="1"/>
  <c r="L62" i="9"/>
  <c r="M62" i="9" s="1"/>
  <c r="O61" i="9"/>
  <c r="P61" i="9" s="1"/>
  <c r="L61" i="9"/>
  <c r="M61" i="9" s="1"/>
  <c r="O60" i="9"/>
  <c r="P60" i="9" s="1"/>
  <c r="L60" i="9"/>
  <c r="M60" i="9" s="1"/>
  <c r="O59" i="9"/>
  <c r="P59" i="9" s="1"/>
  <c r="M59" i="9"/>
  <c r="L59" i="9"/>
  <c r="O58" i="9"/>
  <c r="P58" i="9" s="1"/>
  <c r="L58" i="9"/>
  <c r="M58" i="9" s="1"/>
  <c r="P57" i="9"/>
  <c r="O57" i="9"/>
  <c r="M57" i="9"/>
  <c r="L57" i="9"/>
  <c r="L78" i="9" s="1"/>
  <c r="N54" i="9"/>
  <c r="K54" i="9"/>
  <c r="J54" i="9"/>
  <c r="I54" i="9"/>
  <c r="H54" i="9"/>
  <c r="G54" i="9"/>
  <c r="O53" i="9"/>
  <c r="P53" i="9" s="1"/>
  <c r="M53" i="9"/>
  <c r="L53" i="9"/>
  <c r="O52" i="9"/>
  <c r="P52" i="9" s="1"/>
  <c r="M52" i="9"/>
  <c r="L52" i="9"/>
  <c r="O51" i="9"/>
  <c r="P51" i="9" s="1"/>
  <c r="L51" i="9"/>
  <c r="M51" i="9" s="1"/>
  <c r="O50" i="9"/>
  <c r="P50" i="9" s="1"/>
  <c r="L50" i="9"/>
  <c r="M50" i="9" s="1"/>
  <c r="O49" i="9"/>
  <c r="P49" i="9" s="1"/>
  <c r="M49" i="9"/>
  <c r="L49" i="9"/>
  <c r="O48" i="9"/>
  <c r="P48" i="9" s="1"/>
  <c r="M48" i="9"/>
  <c r="L48" i="9"/>
  <c r="O47" i="9"/>
  <c r="P47" i="9" s="1"/>
  <c r="L47" i="9"/>
  <c r="M47" i="9" s="1"/>
  <c r="O46" i="9"/>
  <c r="P46" i="9" s="1"/>
  <c r="L46" i="9"/>
  <c r="M46" i="9" s="1"/>
  <c r="O45" i="9"/>
  <c r="P45" i="9" s="1"/>
  <c r="M45" i="9"/>
  <c r="L45" i="9"/>
  <c r="O44" i="9"/>
  <c r="P44" i="9" s="1"/>
  <c r="M44" i="9"/>
  <c r="L44" i="9"/>
  <c r="O43" i="9"/>
  <c r="P43" i="9" s="1"/>
  <c r="L43" i="9"/>
  <c r="M43" i="9" s="1"/>
  <c r="O42" i="9"/>
  <c r="P42" i="9" s="1"/>
  <c r="L42" i="9"/>
  <c r="M42" i="9" s="1"/>
  <c r="O41" i="9"/>
  <c r="P41" i="9" s="1"/>
  <c r="L41" i="9"/>
  <c r="M41" i="9" s="1"/>
  <c r="O40" i="9"/>
  <c r="P40" i="9" s="1"/>
  <c r="M40" i="9"/>
  <c r="L40" i="9"/>
  <c r="O39" i="9"/>
  <c r="P39" i="9" s="1"/>
  <c r="L39" i="9"/>
  <c r="M39" i="9" s="1"/>
  <c r="O38" i="9"/>
  <c r="P38" i="9" s="1"/>
  <c r="L38" i="9"/>
  <c r="M38" i="9" s="1"/>
  <c r="O37" i="9"/>
  <c r="P37" i="9" s="1"/>
  <c r="L37" i="9"/>
  <c r="M37" i="9" s="1"/>
  <c r="O36" i="9"/>
  <c r="P36" i="9" s="1"/>
  <c r="M36" i="9"/>
  <c r="L36" i="9"/>
  <c r="O35" i="9"/>
  <c r="P35" i="9" s="1"/>
  <c r="M35" i="9"/>
  <c r="L35" i="9"/>
  <c r="O34" i="9"/>
  <c r="P34" i="9" s="1"/>
  <c r="L34" i="9"/>
  <c r="M34" i="9" s="1"/>
  <c r="O33" i="9"/>
  <c r="P33" i="9" s="1"/>
  <c r="M33" i="9"/>
  <c r="L33" i="9"/>
  <c r="N30" i="9"/>
  <c r="K30" i="9"/>
  <c r="J30" i="9"/>
  <c r="I30" i="9"/>
  <c r="H30" i="9"/>
  <c r="G30" i="9"/>
  <c r="P29" i="9"/>
  <c r="O29" i="9"/>
  <c r="L29" i="9"/>
  <c r="M29" i="9" s="1"/>
  <c r="P28" i="9"/>
  <c r="O28" i="9"/>
  <c r="L28" i="9"/>
  <c r="M28" i="9" s="1"/>
  <c r="P27" i="9"/>
  <c r="O27" i="9"/>
  <c r="L27" i="9"/>
  <c r="M27" i="9" s="1"/>
  <c r="P26" i="9"/>
  <c r="O26" i="9"/>
  <c r="L26" i="9"/>
  <c r="M26" i="9" s="1"/>
  <c r="P25" i="9"/>
  <c r="O25" i="9"/>
  <c r="L25" i="9"/>
  <c r="M25" i="9" s="1"/>
  <c r="P24" i="9"/>
  <c r="O24" i="9"/>
  <c r="L24" i="9"/>
  <c r="M24" i="9" s="1"/>
  <c r="P23" i="9"/>
  <c r="O23" i="9"/>
  <c r="L23" i="9"/>
  <c r="M23" i="9" s="1"/>
  <c r="P22" i="9"/>
  <c r="O22" i="9"/>
  <c r="L22" i="9"/>
  <c r="M22" i="9" s="1"/>
  <c r="P21" i="9"/>
  <c r="O21" i="9"/>
  <c r="L21" i="9"/>
  <c r="M21" i="9" s="1"/>
  <c r="P20" i="9"/>
  <c r="O20" i="9"/>
  <c r="L20" i="9"/>
  <c r="M20" i="9" s="1"/>
  <c r="P19" i="9"/>
  <c r="O19" i="9"/>
  <c r="L19" i="9"/>
  <c r="M19" i="9" s="1"/>
  <c r="P18" i="9"/>
  <c r="O18" i="9"/>
  <c r="L18" i="9"/>
  <c r="M18" i="9" s="1"/>
  <c r="P17" i="9"/>
  <c r="O17" i="9"/>
  <c r="L17" i="9"/>
  <c r="M17" i="9" s="1"/>
  <c r="P16" i="9"/>
  <c r="O16" i="9"/>
  <c r="L16" i="9"/>
  <c r="M16" i="9" s="1"/>
  <c r="P15" i="9"/>
  <c r="O15" i="9"/>
  <c r="L15" i="9"/>
  <c r="M15" i="9" s="1"/>
  <c r="P14" i="9"/>
  <c r="O14" i="9"/>
  <c r="L14" i="9"/>
  <c r="M14" i="9" s="1"/>
  <c r="P13" i="9"/>
  <c r="O13" i="9"/>
  <c r="L13" i="9"/>
  <c r="M13" i="9" s="1"/>
  <c r="P12" i="9"/>
  <c r="O12" i="9"/>
  <c r="L12" i="9"/>
  <c r="M12" i="9" s="1"/>
  <c r="P11" i="9"/>
  <c r="O11" i="9"/>
  <c r="M11" i="9"/>
  <c r="L11" i="9"/>
  <c r="P10" i="9"/>
  <c r="O10" i="9"/>
  <c r="L10" i="9"/>
  <c r="M10" i="9" s="1"/>
  <c r="O9" i="9"/>
  <c r="P9" i="9" s="1"/>
  <c r="M9" i="9"/>
  <c r="L9" i="9"/>
  <c r="N93" i="8"/>
  <c r="O93" i="8" s="1"/>
  <c r="P93" i="8" s="1"/>
  <c r="K93" i="8"/>
  <c r="J93" i="8"/>
  <c r="I93" i="8"/>
  <c r="H93" i="8"/>
  <c r="G93" i="8"/>
  <c r="N92" i="8"/>
  <c r="O92" i="8" s="1"/>
  <c r="P92" i="8" s="1"/>
  <c r="K92" i="8"/>
  <c r="L92" i="8" s="1"/>
  <c r="M92" i="8" s="1"/>
  <c r="J92" i="8"/>
  <c r="I92" i="8"/>
  <c r="H92" i="8"/>
  <c r="G92" i="8"/>
  <c r="N91" i="8"/>
  <c r="K91" i="8"/>
  <c r="J91" i="8"/>
  <c r="I91" i="8"/>
  <c r="H91" i="8"/>
  <c r="G91" i="8"/>
  <c r="N90" i="8"/>
  <c r="O90" i="8" s="1"/>
  <c r="P90" i="8" s="1"/>
  <c r="L90" i="8"/>
  <c r="M90" i="8" s="1"/>
  <c r="K90" i="8"/>
  <c r="J90" i="8"/>
  <c r="I90" i="8"/>
  <c r="H90" i="8"/>
  <c r="G90" i="8"/>
  <c r="N89" i="8"/>
  <c r="K89" i="8"/>
  <c r="J89" i="8"/>
  <c r="I89" i="8"/>
  <c r="H89" i="8"/>
  <c r="G89" i="8"/>
  <c r="N88" i="8"/>
  <c r="K88" i="8"/>
  <c r="J88" i="8"/>
  <c r="I88" i="8"/>
  <c r="H88" i="8"/>
  <c r="G88" i="8"/>
  <c r="N87" i="8"/>
  <c r="K87" i="8"/>
  <c r="K85" i="8" s="1"/>
  <c r="J87" i="8"/>
  <c r="I87" i="8"/>
  <c r="H87" i="8"/>
  <c r="G87" i="8"/>
  <c r="G85" i="8" s="1"/>
  <c r="N86" i="8"/>
  <c r="K86" i="8"/>
  <c r="L86" i="8" s="1"/>
  <c r="M86" i="8" s="1"/>
  <c r="J86" i="8"/>
  <c r="I86" i="8"/>
  <c r="H86" i="8"/>
  <c r="G86" i="8"/>
  <c r="J85" i="8"/>
  <c r="O83" i="8"/>
  <c r="P83" i="8" s="1"/>
  <c r="M83" i="8"/>
  <c r="L83" i="8"/>
  <c r="N82" i="8"/>
  <c r="N84" i="8" s="1"/>
  <c r="K82" i="8"/>
  <c r="K84" i="8" s="1"/>
  <c r="J82" i="8"/>
  <c r="J84" i="8" s="1"/>
  <c r="I82" i="8"/>
  <c r="I84" i="8" s="1"/>
  <c r="H82" i="8"/>
  <c r="H84" i="8" s="1"/>
  <c r="G82" i="8"/>
  <c r="G84" i="8" s="1"/>
  <c r="N81" i="8"/>
  <c r="K81" i="8"/>
  <c r="O81" i="8" s="1"/>
  <c r="P81" i="8" s="1"/>
  <c r="J81" i="8"/>
  <c r="I81" i="8"/>
  <c r="H81" i="8"/>
  <c r="G81" i="8"/>
  <c r="N80" i="8"/>
  <c r="K80" i="8"/>
  <c r="J80" i="8"/>
  <c r="I80" i="8"/>
  <c r="H80" i="8"/>
  <c r="G80" i="8"/>
  <c r="N79" i="8"/>
  <c r="K79" i="8"/>
  <c r="O79" i="8" s="1"/>
  <c r="P79" i="8" s="1"/>
  <c r="J79" i="8"/>
  <c r="I79" i="8"/>
  <c r="H79" i="8"/>
  <c r="G79" i="8"/>
  <c r="N78" i="8"/>
  <c r="K78" i="8"/>
  <c r="J78" i="8"/>
  <c r="I78" i="8"/>
  <c r="I94" i="8" s="1"/>
  <c r="H78" i="8"/>
  <c r="G78" i="8"/>
  <c r="O74" i="8"/>
  <c r="P74" i="8" s="1"/>
  <c r="M74" i="8"/>
  <c r="L74" i="8"/>
  <c r="O73" i="8"/>
  <c r="P73" i="8" s="1"/>
  <c r="M73" i="8"/>
  <c r="L73" i="8"/>
  <c r="O72" i="8"/>
  <c r="P72" i="8" s="1"/>
  <c r="M72" i="8"/>
  <c r="L72" i="8"/>
  <c r="O71" i="8"/>
  <c r="P71" i="8" s="1"/>
  <c r="M71" i="8"/>
  <c r="L71" i="8"/>
  <c r="O70" i="8"/>
  <c r="P70" i="8" s="1"/>
  <c r="M70" i="8"/>
  <c r="L70" i="8"/>
  <c r="O69" i="8"/>
  <c r="P69" i="8" s="1"/>
  <c r="M69" i="8"/>
  <c r="L69" i="8"/>
  <c r="O68" i="8"/>
  <c r="P68" i="8" s="1"/>
  <c r="M68" i="8"/>
  <c r="L68" i="8"/>
  <c r="O67" i="8"/>
  <c r="P67" i="8" s="1"/>
  <c r="M67" i="8"/>
  <c r="L67" i="8"/>
  <c r="N66" i="8"/>
  <c r="K66" i="8"/>
  <c r="K75" i="8" s="1"/>
  <c r="J66" i="8"/>
  <c r="J75" i="8" s="1"/>
  <c r="I66" i="8"/>
  <c r="I75" i="8" s="1"/>
  <c r="H66" i="8"/>
  <c r="H75" i="8" s="1"/>
  <c r="G66" i="8"/>
  <c r="G75" i="8" s="1"/>
  <c r="O65" i="8"/>
  <c r="P65" i="8" s="1"/>
  <c r="M65" i="8"/>
  <c r="L65" i="8"/>
  <c r="O64" i="8"/>
  <c r="P64" i="8" s="1"/>
  <c r="M64" i="8"/>
  <c r="L64" i="8"/>
  <c r="O63" i="8"/>
  <c r="P63" i="8" s="1"/>
  <c r="M63" i="8"/>
  <c r="L63" i="8"/>
  <c r="O62" i="8"/>
  <c r="P62" i="8" s="1"/>
  <c r="M62" i="8"/>
  <c r="L62" i="8"/>
  <c r="O61" i="8"/>
  <c r="P61" i="8" s="1"/>
  <c r="M61" i="8"/>
  <c r="L61" i="8"/>
  <c r="O57" i="8"/>
  <c r="P57" i="8" s="1"/>
  <c r="M57" i="8"/>
  <c r="L57" i="8"/>
  <c r="O56" i="8"/>
  <c r="P56" i="8" s="1"/>
  <c r="M56" i="8"/>
  <c r="L56" i="8"/>
  <c r="O55" i="8"/>
  <c r="P55" i="8" s="1"/>
  <c r="M55" i="8"/>
  <c r="L55" i="8"/>
  <c r="O54" i="8"/>
  <c r="P54" i="8" s="1"/>
  <c r="M54" i="8"/>
  <c r="L54" i="8"/>
  <c r="O53" i="8"/>
  <c r="P53" i="8" s="1"/>
  <c r="M53" i="8"/>
  <c r="L53" i="8"/>
  <c r="O52" i="8"/>
  <c r="P52" i="8" s="1"/>
  <c r="M52" i="8"/>
  <c r="L52" i="8"/>
  <c r="O51" i="8"/>
  <c r="P51" i="8" s="1"/>
  <c r="M51" i="8"/>
  <c r="L51" i="8"/>
  <c r="O50" i="8"/>
  <c r="P50" i="8" s="1"/>
  <c r="L50" i="8"/>
  <c r="M50" i="8" s="1"/>
  <c r="N49" i="8"/>
  <c r="K49" i="8"/>
  <c r="K58" i="8" s="1"/>
  <c r="J49" i="8"/>
  <c r="J58" i="8" s="1"/>
  <c r="I49" i="8"/>
  <c r="I58" i="8" s="1"/>
  <c r="H49" i="8"/>
  <c r="H58" i="8" s="1"/>
  <c r="G49" i="8"/>
  <c r="G58" i="8" s="1"/>
  <c r="P48" i="8"/>
  <c r="O48" i="8"/>
  <c r="L48" i="8"/>
  <c r="M48" i="8" s="1"/>
  <c r="P47" i="8"/>
  <c r="O47" i="8"/>
  <c r="L47" i="8"/>
  <c r="M47" i="8" s="1"/>
  <c r="P46" i="8"/>
  <c r="O46" i="8"/>
  <c r="L46" i="8"/>
  <c r="M46" i="8" s="1"/>
  <c r="P45" i="8"/>
  <c r="O45" i="8"/>
  <c r="L45" i="8"/>
  <c r="M45" i="8" s="1"/>
  <c r="P44" i="8"/>
  <c r="O44" i="8"/>
  <c r="L44" i="8"/>
  <c r="M44" i="8" s="1"/>
  <c r="O40" i="8"/>
  <c r="P40" i="8" s="1"/>
  <c r="M40" i="8"/>
  <c r="L40" i="8"/>
  <c r="O39" i="8"/>
  <c r="P39" i="8" s="1"/>
  <c r="M39" i="8"/>
  <c r="L39" i="8"/>
  <c r="O38" i="8"/>
  <c r="P38" i="8" s="1"/>
  <c r="M38" i="8"/>
  <c r="L38" i="8"/>
  <c r="O37" i="8"/>
  <c r="P37" i="8" s="1"/>
  <c r="M37" i="8"/>
  <c r="L37" i="8"/>
  <c r="O36" i="8"/>
  <c r="P36" i="8" s="1"/>
  <c r="M36" i="8"/>
  <c r="L36" i="8"/>
  <c r="O35" i="8"/>
  <c r="P35" i="8" s="1"/>
  <c r="M35" i="8"/>
  <c r="L35" i="8"/>
  <c r="O34" i="8"/>
  <c r="P34" i="8" s="1"/>
  <c r="M34" i="8"/>
  <c r="L34" i="8"/>
  <c r="O33" i="8"/>
  <c r="P33" i="8" s="1"/>
  <c r="M33" i="8"/>
  <c r="L33" i="8"/>
  <c r="N32" i="8"/>
  <c r="K32" i="8"/>
  <c r="K41" i="8" s="1"/>
  <c r="J32" i="8"/>
  <c r="J41" i="8" s="1"/>
  <c r="I32" i="8"/>
  <c r="I41" i="8" s="1"/>
  <c r="H32" i="8"/>
  <c r="H41" i="8" s="1"/>
  <c r="G32" i="8"/>
  <c r="G41" i="8" s="1"/>
  <c r="P31" i="8"/>
  <c r="O31" i="8"/>
  <c r="L31" i="8"/>
  <c r="M31" i="8" s="1"/>
  <c r="P30" i="8"/>
  <c r="O30" i="8"/>
  <c r="L30" i="8"/>
  <c r="M30" i="8" s="1"/>
  <c r="P29" i="8"/>
  <c r="O29" i="8"/>
  <c r="L29" i="8"/>
  <c r="M29" i="8" s="1"/>
  <c r="P28" i="8"/>
  <c r="O28" i="8"/>
  <c r="L28" i="8"/>
  <c r="M28" i="8" s="1"/>
  <c r="P27" i="8"/>
  <c r="O27" i="8"/>
  <c r="L27" i="8"/>
  <c r="M27" i="8" s="1"/>
  <c r="I24" i="8"/>
  <c r="O23" i="8"/>
  <c r="P23" i="8" s="1"/>
  <c r="M23" i="8"/>
  <c r="L23" i="8"/>
  <c r="O22" i="8"/>
  <c r="P22" i="8" s="1"/>
  <c r="M22" i="8"/>
  <c r="L22" i="8"/>
  <c r="O21" i="8"/>
  <c r="P21" i="8" s="1"/>
  <c r="M21" i="8"/>
  <c r="L21" i="8"/>
  <c r="O20" i="8"/>
  <c r="P20" i="8" s="1"/>
  <c r="M20" i="8"/>
  <c r="L20" i="8"/>
  <c r="O19" i="8"/>
  <c r="P19" i="8" s="1"/>
  <c r="M19" i="8"/>
  <c r="L19" i="8"/>
  <c r="O18" i="8"/>
  <c r="P18" i="8" s="1"/>
  <c r="M18" i="8"/>
  <c r="L18" i="8"/>
  <c r="O17" i="8"/>
  <c r="P17" i="8" s="1"/>
  <c r="M17" i="8"/>
  <c r="L17" i="8"/>
  <c r="O16" i="8"/>
  <c r="P16" i="8" s="1"/>
  <c r="M16" i="8"/>
  <c r="L16" i="8"/>
  <c r="N15" i="8"/>
  <c r="K15" i="8"/>
  <c r="K24" i="8" s="1"/>
  <c r="J15" i="8"/>
  <c r="J24" i="8" s="1"/>
  <c r="I15" i="8"/>
  <c r="H15" i="8"/>
  <c r="H24" i="8" s="1"/>
  <c r="G15" i="8"/>
  <c r="G24" i="8" s="1"/>
  <c r="P14" i="8"/>
  <c r="O14" i="8"/>
  <c r="L14" i="8"/>
  <c r="M14" i="8" s="1"/>
  <c r="P13" i="8"/>
  <c r="O13" i="8"/>
  <c r="L13" i="8"/>
  <c r="M13" i="8" s="1"/>
  <c r="P12" i="8"/>
  <c r="O12" i="8"/>
  <c r="L12" i="8"/>
  <c r="M12" i="8" s="1"/>
  <c r="P11" i="8"/>
  <c r="O11" i="8"/>
  <c r="L11" i="8"/>
  <c r="M11" i="8" s="1"/>
  <c r="P10" i="8"/>
  <c r="O10" i="8"/>
  <c r="L10" i="8"/>
  <c r="M10" i="8" s="1"/>
  <c r="L38" i="7"/>
  <c r="M38" i="7" s="1"/>
  <c r="N38" i="7" s="1"/>
  <c r="J38" i="7"/>
  <c r="K38" i="7" s="1"/>
  <c r="I38" i="7"/>
  <c r="H38" i="7"/>
  <c r="G38" i="7"/>
  <c r="F38" i="7"/>
  <c r="E38" i="7"/>
  <c r="M37" i="7"/>
  <c r="N37" i="7" s="1"/>
  <c r="K37" i="7"/>
  <c r="J37" i="7"/>
  <c r="D37" i="7"/>
  <c r="M36" i="7"/>
  <c r="N36" i="7" s="1"/>
  <c r="J36" i="7"/>
  <c r="K36" i="7" s="1"/>
  <c r="D36" i="7"/>
  <c r="N35" i="7"/>
  <c r="M35" i="7"/>
  <c r="J35" i="7"/>
  <c r="K35" i="7" s="1"/>
  <c r="D35" i="7"/>
  <c r="M34" i="7"/>
  <c r="N34" i="7" s="1"/>
  <c r="J34" i="7"/>
  <c r="K34" i="7" s="1"/>
  <c r="D34" i="7"/>
  <c r="N33" i="7"/>
  <c r="M33" i="7"/>
  <c r="K33" i="7"/>
  <c r="J33" i="7"/>
  <c r="D33" i="7"/>
  <c r="M32" i="7"/>
  <c r="N32" i="7" s="1"/>
  <c r="J32" i="7"/>
  <c r="K32" i="7" s="1"/>
  <c r="D32" i="7"/>
  <c r="N31" i="7"/>
  <c r="M31" i="7"/>
  <c r="J31" i="7"/>
  <c r="K31" i="7" s="1"/>
  <c r="D31" i="7"/>
  <c r="M30" i="7"/>
  <c r="N30" i="7" s="1"/>
  <c r="J30" i="7"/>
  <c r="K30" i="7" s="1"/>
  <c r="D30" i="7"/>
  <c r="L27" i="7"/>
  <c r="M27" i="7" s="1"/>
  <c r="N27" i="7" s="1"/>
  <c r="I27" i="7"/>
  <c r="H27" i="7"/>
  <c r="G27" i="7"/>
  <c r="F27" i="7"/>
  <c r="E27" i="7"/>
  <c r="N26" i="7"/>
  <c r="M26" i="7"/>
  <c r="J26" i="7"/>
  <c r="K26" i="7" s="1"/>
  <c r="D26" i="7"/>
  <c r="M25" i="7"/>
  <c r="N25" i="7" s="1"/>
  <c r="J25" i="7"/>
  <c r="K25" i="7" s="1"/>
  <c r="D25" i="7"/>
  <c r="M24" i="7"/>
  <c r="N24" i="7" s="1"/>
  <c r="K24" i="7"/>
  <c r="J24" i="7"/>
  <c r="D24" i="7"/>
  <c r="N23" i="7"/>
  <c r="M23" i="7"/>
  <c r="J23" i="7"/>
  <c r="K23" i="7" s="1"/>
  <c r="D23" i="7"/>
  <c r="N22" i="7"/>
  <c r="M22" i="7"/>
  <c r="J22" i="7"/>
  <c r="K22" i="7" s="1"/>
  <c r="D22" i="7"/>
  <c r="N21" i="7"/>
  <c r="M21" i="7"/>
  <c r="J21" i="7"/>
  <c r="K21" i="7" s="1"/>
  <c r="D21" i="7"/>
  <c r="M20" i="7"/>
  <c r="N20" i="7" s="1"/>
  <c r="J20" i="7"/>
  <c r="K20" i="7" s="1"/>
  <c r="D20" i="7"/>
  <c r="M19" i="7"/>
  <c r="N19" i="7" s="1"/>
  <c r="K19" i="7"/>
  <c r="J19" i="7"/>
  <c r="D19" i="7"/>
  <c r="L16" i="7"/>
  <c r="I16" i="7"/>
  <c r="J16" i="7" s="1"/>
  <c r="K16" i="7" s="1"/>
  <c r="H16" i="7"/>
  <c r="G16" i="7"/>
  <c r="F16" i="7"/>
  <c r="E16" i="7"/>
  <c r="M15" i="7"/>
  <c r="N15" i="7" s="1"/>
  <c r="J15" i="7"/>
  <c r="K15" i="7" s="1"/>
  <c r="D15" i="7"/>
  <c r="M14" i="7"/>
  <c r="N14" i="7" s="1"/>
  <c r="K14" i="7"/>
  <c r="J14" i="7"/>
  <c r="D14" i="7"/>
  <c r="M13" i="7"/>
  <c r="N13" i="7" s="1"/>
  <c r="J13" i="7"/>
  <c r="K13" i="7" s="1"/>
  <c r="D13" i="7"/>
  <c r="N12" i="7"/>
  <c r="M12" i="7"/>
  <c r="K12" i="7"/>
  <c r="J12" i="7"/>
  <c r="D12" i="7"/>
  <c r="M11" i="7"/>
  <c r="N11" i="7" s="1"/>
  <c r="J11" i="7"/>
  <c r="K11" i="7" s="1"/>
  <c r="D11" i="7"/>
  <c r="N10" i="7"/>
  <c r="M10" i="7"/>
  <c r="K10" i="7"/>
  <c r="J10" i="7"/>
  <c r="D10" i="7"/>
  <c r="M9" i="7"/>
  <c r="N9" i="7" s="1"/>
  <c r="J9" i="7"/>
  <c r="K9" i="7" s="1"/>
  <c r="D9" i="7"/>
  <c r="N8" i="7"/>
  <c r="M8" i="7"/>
  <c r="K8" i="7"/>
  <c r="J8" i="7"/>
  <c r="D8" i="7"/>
  <c r="L42" i="6"/>
  <c r="I42" i="6"/>
  <c r="M42" i="6" s="1"/>
  <c r="N42" i="6" s="1"/>
  <c r="H42" i="6"/>
  <c r="G42" i="6"/>
  <c r="F42" i="6"/>
  <c r="E42" i="6"/>
  <c r="M40" i="6"/>
  <c r="N40" i="6" s="1"/>
  <c r="J40" i="6"/>
  <c r="K40" i="6" s="1"/>
  <c r="M39" i="6"/>
  <c r="N39" i="6" s="1"/>
  <c r="J39" i="6"/>
  <c r="K39" i="6" s="1"/>
  <c r="M38" i="6"/>
  <c r="N38" i="6" s="1"/>
  <c r="J38" i="6"/>
  <c r="J42" i="6" s="1"/>
  <c r="M34" i="6"/>
  <c r="N34" i="6" s="1"/>
  <c r="L34" i="6"/>
  <c r="I34" i="6"/>
  <c r="H34" i="6"/>
  <c r="G34" i="6"/>
  <c r="F34" i="6"/>
  <c r="E34" i="6"/>
  <c r="M32" i="6"/>
  <c r="N32" i="6" s="1"/>
  <c r="J32" i="6"/>
  <c r="K32" i="6" s="1"/>
  <c r="M31" i="6"/>
  <c r="N31" i="6" s="1"/>
  <c r="J31" i="6"/>
  <c r="K31" i="6" s="1"/>
  <c r="M30" i="6"/>
  <c r="N30" i="6" s="1"/>
  <c r="J30" i="6"/>
  <c r="L26" i="6"/>
  <c r="I26" i="6"/>
  <c r="M26" i="6" s="1"/>
  <c r="N26" i="6" s="1"/>
  <c r="H26" i="6"/>
  <c r="G26" i="6"/>
  <c r="F26" i="6"/>
  <c r="E26" i="6"/>
  <c r="M24" i="6"/>
  <c r="N24" i="6" s="1"/>
  <c r="J24" i="6"/>
  <c r="K24" i="6" s="1"/>
  <c r="M23" i="6"/>
  <c r="N23" i="6" s="1"/>
  <c r="J23" i="6"/>
  <c r="K23" i="6" s="1"/>
  <c r="M22" i="6"/>
  <c r="N22" i="6" s="1"/>
  <c r="J22" i="6"/>
  <c r="J26" i="6" s="1"/>
  <c r="L19" i="6"/>
  <c r="I19" i="6"/>
  <c r="M19" i="6" s="1"/>
  <c r="N19" i="6" s="1"/>
  <c r="H19" i="6"/>
  <c r="G19" i="6"/>
  <c r="F19" i="6"/>
  <c r="E19" i="6"/>
  <c r="M17" i="6"/>
  <c r="N17" i="6" s="1"/>
  <c r="J17" i="6"/>
  <c r="K17" i="6" s="1"/>
  <c r="M16" i="6"/>
  <c r="N16" i="6" s="1"/>
  <c r="J16" i="6"/>
  <c r="K16" i="6" s="1"/>
  <c r="M15" i="6"/>
  <c r="N15" i="6" s="1"/>
  <c r="J15" i="6"/>
  <c r="L12" i="6"/>
  <c r="I12" i="6"/>
  <c r="M12" i="6" s="1"/>
  <c r="N12" i="6" s="1"/>
  <c r="H12" i="6"/>
  <c r="G12" i="6"/>
  <c r="F12" i="6"/>
  <c r="E12" i="6"/>
  <c r="M10" i="6"/>
  <c r="N10" i="6" s="1"/>
  <c r="J10" i="6"/>
  <c r="K10" i="6" s="1"/>
  <c r="M9" i="6"/>
  <c r="N9" i="6" s="1"/>
  <c r="J9" i="6"/>
  <c r="K9" i="6" s="1"/>
  <c r="M8" i="6"/>
  <c r="N8" i="6" s="1"/>
  <c r="J8" i="6"/>
  <c r="J12" i="6" s="1"/>
  <c r="M46" i="5"/>
  <c r="N46" i="5" s="1"/>
  <c r="M45" i="5"/>
  <c r="N45" i="5" s="1"/>
  <c r="D45" i="5"/>
  <c r="M44" i="5"/>
  <c r="N44" i="5" s="1"/>
  <c r="D44" i="5"/>
  <c r="M43" i="5"/>
  <c r="N43" i="5" s="1"/>
  <c r="D43" i="5"/>
  <c r="M42" i="5"/>
  <c r="N42" i="5" s="1"/>
  <c r="D42" i="5"/>
  <c r="M41" i="5"/>
  <c r="N41" i="5" s="1"/>
  <c r="D41" i="5"/>
  <c r="M40" i="5"/>
  <c r="N40" i="5" s="1"/>
  <c r="J40" i="5"/>
  <c r="K40" i="5" s="1"/>
  <c r="D40" i="5"/>
  <c r="M39" i="5"/>
  <c r="N39" i="5" s="1"/>
  <c r="D39" i="5"/>
  <c r="M38" i="5"/>
  <c r="N38" i="5" s="1"/>
  <c r="D38" i="5"/>
  <c r="M37" i="5"/>
  <c r="N37" i="5" s="1"/>
  <c r="D37" i="5"/>
  <c r="M36" i="5"/>
  <c r="N36" i="5" s="1"/>
  <c r="J36" i="5"/>
  <c r="K36" i="5" s="1"/>
  <c r="D36" i="5"/>
  <c r="L33" i="5"/>
  <c r="I33" i="5"/>
  <c r="H33" i="5"/>
  <c r="G33" i="5"/>
  <c r="F33" i="5"/>
  <c r="E33" i="5"/>
  <c r="M32" i="5"/>
  <c r="N32" i="5" s="1"/>
  <c r="J32" i="5"/>
  <c r="K32" i="5" s="1"/>
  <c r="M31" i="5"/>
  <c r="N31" i="5" s="1"/>
  <c r="J31" i="5"/>
  <c r="K31" i="5" s="1"/>
  <c r="D31" i="5"/>
  <c r="N30" i="5"/>
  <c r="M30" i="5"/>
  <c r="K30" i="5"/>
  <c r="J30" i="5"/>
  <c r="D30" i="5"/>
  <c r="M29" i="5"/>
  <c r="N29" i="5" s="1"/>
  <c r="J29" i="5"/>
  <c r="K29" i="5" s="1"/>
  <c r="D29" i="5"/>
  <c r="N28" i="5"/>
  <c r="M28" i="5"/>
  <c r="K28" i="5"/>
  <c r="J28" i="5"/>
  <c r="D28" i="5"/>
  <c r="M27" i="5"/>
  <c r="N27" i="5" s="1"/>
  <c r="J27" i="5"/>
  <c r="K27" i="5" s="1"/>
  <c r="D27" i="5"/>
  <c r="M26" i="5"/>
  <c r="N26" i="5" s="1"/>
  <c r="J26" i="5"/>
  <c r="K26" i="5" s="1"/>
  <c r="D26" i="5"/>
  <c r="M25" i="5"/>
  <c r="N25" i="5" s="1"/>
  <c r="J25" i="5"/>
  <c r="K25" i="5" s="1"/>
  <c r="D25" i="5"/>
  <c r="N24" i="5"/>
  <c r="M24" i="5"/>
  <c r="K24" i="5"/>
  <c r="J24" i="5"/>
  <c r="D24" i="5"/>
  <c r="M23" i="5"/>
  <c r="N23" i="5" s="1"/>
  <c r="J23" i="5"/>
  <c r="K23" i="5" s="1"/>
  <c r="D23" i="5"/>
  <c r="M22" i="5"/>
  <c r="N22" i="5" s="1"/>
  <c r="J22" i="5"/>
  <c r="K22" i="5" s="1"/>
  <c r="D22" i="5"/>
  <c r="L19" i="5"/>
  <c r="I19" i="5"/>
  <c r="H19" i="5"/>
  <c r="G19" i="5"/>
  <c r="F19" i="5"/>
  <c r="E19" i="5"/>
  <c r="M18" i="5"/>
  <c r="N18" i="5" s="1"/>
  <c r="J18" i="5"/>
  <c r="K18" i="5" s="1"/>
  <c r="M17" i="5"/>
  <c r="N17" i="5" s="1"/>
  <c r="J17" i="5"/>
  <c r="K17" i="5" s="1"/>
  <c r="D17" i="5"/>
  <c r="N16" i="5"/>
  <c r="M16" i="5"/>
  <c r="K16" i="5"/>
  <c r="J16" i="5"/>
  <c r="D16" i="5"/>
  <c r="M15" i="5"/>
  <c r="N15" i="5" s="1"/>
  <c r="J15" i="5"/>
  <c r="K15" i="5" s="1"/>
  <c r="D15" i="5"/>
  <c r="M14" i="5"/>
  <c r="N14" i="5" s="1"/>
  <c r="J14" i="5"/>
  <c r="K14" i="5" s="1"/>
  <c r="D14" i="5"/>
  <c r="M13" i="5"/>
  <c r="N13" i="5" s="1"/>
  <c r="J13" i="5"/>
  <c r="K13" i="5" s="1"/>
  <c r="D13" i="5"/>
  <c r="M12" i="5"/>
  <c r="N12" i="5" s="1"/>
  <c r="J12" i="5"/>
  <c r="K12" i="5" s="1"/>
  <c r="D12" i="5"/>
  <c r="M11" i="5"/>
  <c r="N11" i="5" s="1"/>
  <c r="J11" i="5"/>
  <c r="K11" i="5" s="1"/>
  <c r="D11" i="5"/>
  <c r="N10" i="5"/>
  <c r="M10" i="5"/>
  <c r="K10" i="5"/>
  <c r="J10" i="5"/>
  <c r="D10" i="5"/>
  <c r="M9" i="5"/>
  <c r="N9" i="5" s="1"/>
  <c r="J9" i="5"/>
  <c r="K9" i="5" s="1"/>
  <c r="D9" i="5"/>
  <c r="N8" i="5"/>
  <c r="M8" i="5"/>
  <c r="K8" i="5"/>
  <c r="J8" i="5"/>
  <c r="D8" i="5"/>
  <c r="H80" i="4"/>
  <c r="F77" i="4"/>
  <c r="M72" i="4"/>
  <c r="J72" i="4"/>
  <c r="I72" i="4"/>
  <c r="K72" i="4" s="1"/>
  <c r="L72" i="4" s="1"/>
  <c r="H72" i="4"/>
  <c r="G72" i="4"/>
  <c r="F72" i="4"/>
  <c r="N71" i="4"/>
  <c r="O71" i="4" s="1"/>
  <c r="K71" i="4"/>
  <c r="L71" i="4" s="1"/>
  <c r="N70" i="4"/>
  <c r="O70" i="4" s="1"/>
  <c r="K70" i="4"/>
  <c r="L70" i="4" s="1"/>
  <c r="N69" i="4"/>
  <c r="O69" i="4" s="1"/>
  <c r="K69" i="4"/>
  <c r="L69" i="4" s="1"/>
  <c r="N68" i="4"/>
  <c r="O68" i="4" s="1"/>
  <c r="K68" i="4"/>
  <c r="L68" i="4" s="1"/>
  <c r="N67" i="4"/>
  <c r="O67" i="4" s="1"/>
  <c r="K67" i="4"/>
  <c r="L67" i="4" s="1"/>
  <c r="N66" i="4"/>
  <c r="O66" i="4" s="1"/>
  <c r="K66" i="4"/>
  <c r="L66" i="4" s="1"/>
  <c r="N65" i="4"/>
  <c r="O65" i="4" s="1"/>
  <c r="K65" i="4"/>
  <c r="L65" i="4" s="1"/>
  <c r="N60" i="4"/>
  <c r="O60" i="4" s="1"/>
  <c r="J60" i="4"/>
  <c r="K60" i="4" s="1"/>
  <c r="L60" i="4" s="1"/>
  <c r="I60" i="4"/>
  <c r="I81" i="4" s="1"/>
  <c r="F60" i="4"/>
  <c r="F81" i="4" s="1"/>
  <c r="H59" i="4"/>
  <c r="G59" i="4"/>
  <c r="G80" i="4" s="1"/>
  <c r="M58" i="4"/>
  <c r="M79" i="4" s="1"/>
  <c r="N79" i="4" s="1"/>
  <c r="O79" i="4" s="1"/>
  <c r="J58" i="4"/>
  <c r="K58" i="4" s="1"/>
  <c r="L58" i="4" s="1"/>
  <c r="I58" i="4"/>
  <c r="I79" i="4" s="1"/>
  <c r="F58" i="4"/>
  <c r="F79" i="4" s="1"/>
  <c r="H57" i="4"/>
  <c r="H78" i="4" s="1"/>
  <c r="G57" i="4"/>
  <c r="G78" i="4" s="1"/>
  <c r="M56" i="4"/>
  <c r="M77" i="4" s="1"/>
  <c r="N77" i="4" s="1"/>
  <c r="O77" i="4" s="1"/>
  <c r="J56" i="4"/>
  <c r="K56" i="4" s="1"/>
  <c r="L56" i="4" s="1"/>
  <c r="I56" i="4"/>
  <c r="I77" i="4" s="1"/>
  <c r="F56" i="4"/>
  <c r="M50" i="4"/>
  <c r="M61" i="4" s="1"/>
  <c r="M82" i="4" s="1"/>
  <c r="J50" i="4"/>
  <c r="K50" i="4" s="1"/>
  <c r="L50" i="4" s="1"/>
  <c r="I50" i="4"/>
  <c r="I61" i="4" s="1"/>
  <c r="H50" i="4"/>
  <c r="H61" i="4" s="1"/>
  <c r="H82" i="4" s="1"/>
  <c r="G50" i="4"/>
  <c r="G61" i="4" s="1"/>
  <c r="G82" i="4" s="1"/>
  <c r="F50" i="4"/>
  <c r="F61" i="4" s="1"/>
  <c r="F82" i="4" s="1"/>
  <c r="M49" i="4"/>
  <c r="M60" i="4" s="1"/>
  <c r="M81" i="4" s="1"/>
  <c r="K49" i="4"/>
  <c r="L49" i="4" s="1"/>
  <c r="J49" i="4"/>
  <c r="I49" i="4"/>
  <c r="H49" i="4"/>
  <c r="H60" i="4" s="1"/>
  <c r="H81" i="4" s="1"/>
  <c r="G49" i="4"/>
  <c r="G60" i="4" s="1"/>
  <c r="G81" i="4" s="1"/>
  <c r="F49" i="4"/>
  <c r="M48" i="4"/>
  <c r="M59" i="4" s="1"/>
  <c r="J48" i="4"/>
  <c r="J59" i="4" s="1"/>
  <c r="I48" i="4"/>
  <c r="I59" i="4" s="1"/>
  <c r="H48" i="4"/>
  <c r="G48" i="4"/>
  <c r="F48" i="4"/>
  <c r="F59" i="4" s="1"/>
  <c r="F80" i="4" s="1"/>
  <c r="M47" i="4"/>
  <c r="N47" i="4" s="1"/>
  <c r="O47" i="4" s="1"/>
  <c r="K47" i="4"/>
  <c r="L47" i="4" s="1"/>
  <c r="J47" i="4"/>
  <c r="I47" i="4"/>
  <c r="H47" i="4"/>
  <c r="H58" i="4" s="1"/>
  <c r="H79" i="4" s="1"/>
  <c r="G47" i="4"/>
  <c r="G58" i="4" s="1"/>
  <c r="G79" i="4" s="1"/>
  <c r="F47" i="4"/>
  <c r="M46" i="4"/>
  <c r="M57" i="4" s="1"/>
  <c r="J46" i="4"/>
  <c r="J57" i="4" s="1"/>
  <c r="K57" i="4" s="1"/>
  <c r="L57" i="4" s="1"/>
  <c r="I46" i="4"/>
  <c r="I57" i="4" s="1"/>
  <c r="H46" i="4"/>
  <c r="G46" i="4"/>
  <c r="F46" i="4"/>
  <c r="F57" i="4" s="1"/>
  <c r="F78" i="4" s="1"/>
  <c r="M45" i="4"/>
  <c r="N45" i="4" s="1"/>
  <c r="O45" i="4" s="1"/>
  <c r="K45" i="4"/>
  <c r="L45" i="4" s="1"/>
  <c r="J45" i="4"/>
  <c r="I45" i="4"/>
  <c r="H45" i="4"/>
  <c r="H56" i="4" s="1"/>
  <c r="H77" i="4" s="1"/>
  <c r="G45" i="4"/>
  <c r="G56" i="4" s="1"/>
  <c r="G77" i="4" s="1"/>
  <c r="F45" i="4"/>
  <c r="M44" i="4"/>
  <c r="M55" i="4" s="1"/>
  <c r="J44" i="4"/>
  <c r="J55" i="4" s="1"/>
  <c r="K55" i="4" s="1"/>
  <c r="L55" i="4" s="1"/>
  <c r="I44" i="4"/>
  <c r="I55" i="4" s="1"/>
  <c r="F44" i="4"/>
  <c r="F55" i="4" s="1"/>
  <c r="F76" i="4" s="1"/>
  <c r="M43" i="4"/>
  <c r="N43" i="4" s="1"/>
  <c r="O43" i="4" s="1"/>
  <c r="K43" i="4"/>
  <c r="L43" i="4" s="1"/>
  <c r="J43" i="4"/>
  <c r="I43" i="4"/>
  <c r="H43" i="4"/>
  <c r="G43" i="4"/>
  <c r="F43" i="4"/>
  <c r="M42" i="4"/>
  <c r="N42" i="4" s="1"/>
  <c r="O42" i="4" s="1"/>
  <c r="J42" i="4"/>
  <c r="K42" i="4" s="1"/>
  <c r="L42" i="4" s="1"/>
  <c r="I42" i="4"/>
  <c r="H42" i="4"/>
  <c r="G42" i="4"/>
  <c r="F42" i="4"/>
  <c r="M41" i="4"/>
  <c r="N41" i="4" s="1"/>
  <c r="O41" i="4" s="1"/>
  <c r="K41" i="4"/>
  <c r="L41" i="4" s="1"/>
  <c r="J41" i="4"/>
  <c r="I41" i="4"/>
  <c r="H41" i="4"/>
  <c r="G41" i="4"/>
  <c r="F41" i="4"/>
  <c r="M40" i="4"/>
  <c r="N40" i="4" s="1"/>
  <c r="O40" i="4" s="1"/>
  <c r="J40" i="4"/>
  <c r="K40" i="4" s="1"/>
  <c r="L40" i="4" s="1"/>
  <c r="I40" i="4"/>
  <c r="I54" i="4" s="1"/>
  <c r="H40" i="4"/>
  <c r="H54" i="4" s="1"/>
  <c r="H75" i="4" s="1"/>
  <c r="G40" i="4"/>
  <c r="G54" i="4" s="1"/>
  <c r="G75" i="4" s="1"/>
  <c r="F40" i="4"/>
  <c r="F54" i="4" s="1"/>
  <c r="F75" i="4" s="1"/>
  <c r="M37" i="4"/>
  <c r="N37" i="4" s="1"/>
  <c r="O37" i="4" s="1"/>
  <c r="K37" i="4"/>
  <c r="L37" i="4" s="1"/>
  <c r="J37" i="4"/>
  <c r="I37" i="4"/>
  <c r="H37" i="4"/>
  <c r="G37" i="4"/>
  <c r="F37" i="4"/>
  <c r="N36" i="4"/>
  <c r="O36" i="4" s="1"/>
  <c r="L36" i="4"/>
  <c r="K36" i="4"/>
  <c r="N35" i="4"/>
  <c r="O35" i="4" s="1"/>
  <c r="L35" i="4"/>
  <c r="K35" i="4"/>
  <c r="N34" i="4"/>
  <c r="O34" i="4" s="1"/>
  <c r="L34" i="4"/>
  <c r="K34" i="4"/>
  <c r="N33" i="4"/>
  <c r="O33" i="4" s="1"/>
  <c r="L33" i="4"/>
  <c r="K33" i="4"/>
  <c r="N32" i="4"/>
  <c r="O32" i="4" s="1"/>
  <c r="L32" i="4"/>
  <c r="K32" i="4"/>
  <c r="N31" i="4"/>
  <c r="O31" i="4" s="1"/>
  <c r="L31" i="4"/>
  <c r="K31" i="4"/>
  <c r="N30" i="4"/>
  <c r="O30" i="4" s="1"/>
  <c r="L30" i="4"/>
  <c r="K30" i="4"/>
  <c r="M28" i="4"/>
  <c r="M51" i="4" s="1"/>
  <c r="N51" i="4" s="1"/>
  <c r="O51" i="4" s="1"/>
  <c r="J28" i="4"/>
  <c r="J51" i="4" s="1"/>
  <c r="I28" i="4"/>
  <c r="I51" i="4" s="1"/>
  <c r="F28" i="4"/>
  <c r="F51" i="4" s="1"/>
  <c r="O27" i="4"/>
  <c r="N27" i="4"/>
  <c r="K27" i="4"/>
  <c r="L27" i="4" s="1"/>
  <c r="O26" i="4"/>
  <c r="N26" i="4"/>
  <c r="K26" i="4"/>
  <c r="L26" i="4" s="1"/>
  <c r="O25" i="4"/>
  <c r="N25" i="4"/>
  <c r="K25" i="4"/>
  <c r="L25" i="4" s="1"/>
  <c r="O24" i="4"/>
  <c r="N24" i="4"/>
  <c r="K24" i="4"/>
  <c r="L24" i="4" s="1"/>
  <c r="O23" i="4"/>
  <c r="N23" i="4"/>
  <c r="K23" i="4"/>
  <c r="L23" i="4" s="1"/>
  <c r="M22" i="4"/>
  <c r="N22" i="4" s="1"/>
  <c r="O22" i="4" s="1"/>
  <c r="K22" i="4"/>
  <c r="L22" i="4" s="1"/>
  <c r="J22" i="4"/>
  <c r="I22" i="4"/>
  <c r="H22" i="4"/>
  <c r="H44" i="4" s="1"/>
  <c r="H55" i="4" s="1"/>
  <c r="H76" i="4" s="1"/>
  <c r="G22" i="4"/>
  <c r="G44" i="4" s="1"/>
  <c r="G55" i="4" s="1"/>
  <c r="G76" i="4" s="1"/>
  <c r="F22" i="4"/>
  <c r="N21" i="4"/>
  <c r="O21" i="4" s="1"/>
  <c r="L21" i="4"/>
  <c r="K21" i="4"/>
  <c r="N20" i="4"/>
  <c r="O20" i="4" s="1"/>
  <c r="L20" i="4"/>
  <c r="K20" i="4"/>
  <c r="N19" i="4"/>
  <c r="O19" i="4" s="1"/>
  <c r="L19" i="4"/>
  <c r="K19" i="4"/>
  <c r="N18" i="4"/>
  <c r="O18" i="4" s="1"/>
  <c r="L18" i="4"/>
  <c r="K18" i="4"/>
  <c r="M15" i="4"/>
  <c r="N15" i="4" s="1"/>
  <c r="O15" i="4" s="1"/>
  <c r="J15" i="4"/>
  <c r="J62" i="4" s="1"/>
  <c r="I15" i="4"/>
  <c r="H15" i="4"/>
  <c r="G15" i="4"/>
  <c r="F15" i="4"/>
  <c r="F62" i="4" s="1"/>
  <c r="O14" i="4"/>
  <c r="N14" i="4"/>
  <c r="K14" i="4"/>
  <c r="L14" i="4" s="1"/>
  <c r="O13" i="4"/>
  <c r="N13" i="4"/>
  <c r="K13" i="4"/>
  <c r="L13" i="4" s="1"/>
  <c r="O12" i="4"/>
  <c r="N12" i="4"/>
  <c r="K12" i="4"/>
  <c r="L12" i="4" s="1"/>
  <c r="O11" i="4"/>
  <c r="N11" i="4"/>
  <c r="K11" i="4"/>
  <c r="L11" i="4" s="1"/>
  <c r="O10" i="4"/>
  <c r="N10" i="4"/>
  <c r="K10" i="4"/>
  <c r="L10" i="4" s="1"/>
  <c r="O9" i="4"/>
  <c r="N9" i="4"/>
  <c r="K9" i="4"/>
  <c r="L9" i="4" s="1"/>
  <c r="O8" i="4"/>
  <c r="N8" i="4"/>
  <c r="K8" i="4"/>
  <c r="L8" i="4" s="1"/>
  <c r="I55" i="3"/>
  <c r="P54" i="3"/>
  <c r="P55" i="3" s="1"/>
  <c r="O54" i="3"/>
  <c r="O55" i="3" s="1"/>
  <c r="L54" i="3"/>
  <c r="L55" i="3" s="1"/>
  <c r="K54" i="3"/>
  <c r="K55" i="3" s="1"/>
  <c r="J54" i="3"/>
  <c r="J55" i="3" s="1"/>
  <c r="I54" i="3"/>
  <c r="H54" i="3"/>
  <c r="H55" i="3" s="1"/>
  <c r="M53" i="3"/>
  <c r="N53" i="3" s="1"/>
  <c r="M52" i="3"/>
  <c r="N52" i="3" s="1"/>
  <c r="M51" i="3"/>
  <c r="N51" i="3" s="1"/>
  <c r="M50" i="3"/>
  <c r="N50" i="3" s="1"/>
  <c r="M49" i="3"/>
  <c r="N49" i="3" s="1"/>
  <c r="N48" i="3"/>
  <c r="M48" i="3"/>
  <c r="M47" i="3"/>
  <c r="N47" i="3" s="1"/>
  <c r="N46" i="3"/>
  <c r="M46" i="3"/>
  <c r="M44" i="3"/>
  <c r="N44" i="3" s="1"/>
  <c r="N43" i="3"/>
  <c r="M43" i="3"/>
  <c r="M42" i="3"/>
  <c r="N42" i="3" s="1"/>
  <c r="O35" i="3"/>
  <c r="K35" i="3"/>
  <c r="J35" i="3"/>
  <c r="J37" i="3" s="1"/>
  <c r="M33" i="3"/>
  <c r="N33" i="3" s="1"/>
  <c r="N32" i="3"/>
  <c r="M32" i="3"/>
  <c r="M31" i="3"/>
  <c r="N31" i="3" s="1"/>
  <c r="N30" i="3"/>
  <c r="M30" i="3"/>
  <c r="M29" i="3"/>
  <c r="N29" i="3" s="1"/>
  <c r="N28" i="3"/>
  <c r="M28" i="3"/>
  <c r="M26" i="3"/>
  <c r="N26" i="3" s="1"/>
  <c r="P25" i="3"/>
  <c r="P35" i="3" s="1"/>
  <c r="O25" i="3"/>
  <c r="M25" i="3"/>
  <c r="M35" i="3" s="1"/>
  <c r="L25" i="3"/>
  <c r="L35" i="3" s="1"/>
  <c r="K25" i="3"/>
  <c r="J25" i="3"/>
  <c r="I25" i="3"/>
  <c r="I35" i="3" s="1"/>
  <c r="I37" i="3" s="1"/>
  <c r="I57" i="3" s="1"/>
  <c r="H25" i="3"/>
  <c r="H35" i="3" s="1"/>
  <c r="M24" i="3"/>
  <c r="N24" i="3" s="1"/>
  <c r="N23" i="3"/>
  <c r="M23" i="3"/>
  <c r="M22" i="3"/>
  <c r="N22" i="3" s="1"/>
  <c r="P18" i="3"/>
  <c r="P37" i="3" s="1"/>
  <c r="P57" i="3" s="1"/>
  <c r="O18" i="3"/>
  <c r="O37" i="3" s="1"/>
  <c r="L18" i="3"/>
  <c r="L37" i="3" s="1"/>
  <c r="K18" i="3"/>
  <c r="K37" i="3" s="1"/>
  <c r="K57" i="3" s="1"/>
  <c r="J18" i="3"/>
  <c r="I18" i="3"/>
  <c r="H18" i="3"/>
  <c r="H37" i="3" s="1"/>
  <c r="H57" i="3" s="1"/>
  <c r="M17" i="3"/>
  <c r="N17" i="3" s="1"/>
  <c r="M16" i="3"/>
  <c r="N16" i="3" s="1"/>
  <c r="N15" i="3"/>
  <c r="M15" i="3"/>
  <c r="M13" i="3"/>
  <c r="N13" i="3" s="1"/>
  <c r="N12" i="3"/>
  <c r="M12" i="3"/>
  <c r="O46" i="2"/>
  <c r="P46" i="2" s="1"/>
  <c r="M46" i="2"/>
  <c r="L46" i="2"/>
  <c r="O44" i="2"/>
  <c r="P44" i="2" s="1"/>
  <c r="M44" i="2"/>
  <c r="L44" i="2"/>
  <c r="N41" i="2"/>
  <c r="K41" i="2"/>
  <c r="M41" i="2" s="1"/>
  <c r="J41" i="2"/>
  <c r="I41" i="2"/>
  <c r="H41" i="2"/>
  <c r="G41" i="2"/>
  <c r="O40" i="2"/>
  <c r="P40" i="2" s="1"/>
  <c r="M40" i="2"/>
  <c r="L40" i="2"/>
  <c r="O39" i="2"/>
  <c r="P39" i="2" s="1"/>
  <c r="M39" i="2"/>
  <c r="L39" i="2"/>
  <c r="O38" i="2"/>
  <c r="P38" i="2" s="1"/>
  <c r="M38" i="2"/>
  <c r="L38" i="2"/>
  <c r="O37" i="2"/>
  <c r="P37" i="2" s="1"/>
  <c r="M37" i="2"/>
  <c r="L37" i="2"/>
  <c r="O36" i="2"/>
  <c r="P36" i="2" s="1"/>
  <c r="M36" i="2"/>
  <c r="L36" i="2"/>
  <c r="O35" i="2"/>
  <c r="P35" i="2" s="1"/>
  <c r="M35" i="2"/>
  <c r="L35" i="2"/>
  <c r="J51" i="2"/>
  <c r="I51" i="2"/>
  <c r="H51" i="2"/>
  <c r="G51" i="2"/>
  <c r="N31" i="2"/>
  <c r="N50" i="2" s="1"/>
  <c r="K31" i="2"/>
  <c r="K50" i="2" s="1"/>
  <c r="J31" i="2"/>
  <c r="J50" i="2" s="1"/>
  <c r="I31" i="2"/>
  <c r="I50" i="2" s="1"/>
  <c r="H31" i="2"/>
  <c r="H50" i="2" s="1"/>
  <c r="G31" i="2"/>
  <c r="G50" i="2" s="1"/>
  <c r="J49" i="2"/>
  <c r="I49" i="2"/>
  <c r="H49" i="2"/>
  <c r="G49" i="2"/>
  <c r="N30" i="2"/>
  <c r="N48" i="2" s="1"/>
  <c r="K30" i="2"/>
  <c r="K48" i="2" s="1"/>
  <c r="J30" i="2"/>
  <c r="J48" i="2" s="1"/>
  <c r="I30" i="2"/>
  <c r="I48" i="2" s="1"/>
  <c r="H30" i="2"/>
  <c r="H48" i="2" s="1"/>
  <c r="G30" i="2"/>
  <c r="G48" i="2" s="1"/>
  <c r="N29" i="2"/>
  <c r="K29" i="2"/>
  <c r="J29" i="2"/>
  <c r="J47" i="2" s="1"/>
  <c r="I29" i="2"/>
  <c r="I47" i="2" s="1"/>
  <c r="H29" i="2"/>
  <c r="H47" i="2" s="1"/>
  <c r="G29" i="2"/>
  <c r="G47" i="2" s="1"/>
  <c r="O24" i="2"/>
  <c r="P24" i="2" s="1"/>
  <c r="M24" i="2"/>
  <c r="L24" i="2"/>
  <c r="O23" i="2"/>
  <c r="P23" i="2" s="1"/>
  <c r="L23" i="2"/>
  <c r="M23" i="2" s="1"/>
  <c r="O22" i="2"/>
  <c r="P22" i="2" s="1"/>
  <c r="L22" i="2"/>
  <c r="M22" i="2" s="1"/>
  <c r="N21" i="2"/>
  <c r="K21" i="2"/>
  <c r="K28" i="2" s="1"/>
  <c r="J21" i="2"/>
  <c r="J28" i="2" s="1"/>
  <c r="J45" i="2" s="1"/>
  <c r="I21" i="2"/>
  <c r="I25" i="2" s="1"/>
  <c r="H21" i="2"/>
  <c r="H25" i="2" s="1"/>
  <c r="G21" i="2"/>
  <c r="G28" i="2" s="1"/>
  <c r="G45" i="2" s="1"/>
  <c r="O20" i="2"/>
  <c r="P20" i="2" s="1"/>
  <c r="L20" i="2"/>
  <c r="M20" i="2" s="1"/>
  <c r="O19" i="2"/>
  <c r="P19" i="2" s="1"/>
  <c r="L19" i="2"/>
  <c r="M19" i="2" s="1"/>
  <c r="O18" i="2"/>
  <c r="P18" i="2" s="1"/>
  <c r="M18" i="2"/>
  <c r="L18" i="2"/>
  <c r="O17" i="2"/>
  <c r="P17" i="2" s="1"/>
  <c r="L17" i="2"/>
  <c r="M17" i="2" s="1"/>
  <c r="N14" i="2"/>
  <c r="K14" i="2"/>
  <c r="J14" i="2"/>
  <c r="I14" i="2"/>
  <c r="H14" i="2"/>
  <c r="G14" i="2"/>
  <c r="O13" i="2"/>
  <c r="P13" i="2" s="1"/>
  <c r="L13" i="2"/>
  <c r="M13" i="2" s="1"/>
  <c r="O12" i="2"/>
  <c r="P12" i="2" s="1"/>
  <c r="L12" i="2"/>
  <c r="M12" i="2" s="1"/>
  <c r="O11" i="2"/>
  <c r="P11" i="2" s="1"/>
  <c r="L11" i="2"/>
  <c r="M11" i="2" s="1"/>
  <c r="O10" i="2"/>
  <c r="P10" i="2" s="1"/>
  <c r="L10" i="2"/>
  <c r="M10" i="2" s="1"/>
  <c r="M47" i="5" l="1"/>
  <c r="N47" i="5" s="1"/>
  <c r="L110" i="9"/>
  <c r="O112" i="9"/>
  <c r="P112" i="9" s="1"/>
  <c r="O113" i="9"/>
  <c r="P113" i="9" s="1"/>
  <c r="L118" i="9"/>
  <c r="M118" i="9" s="1"/>
  <c r="O120" i="9"/>
  <c r="P120" i="9" s="1"/>
  <c r="O121" i="9"/>
  <c r="P121" i="9" s="1"/>
  <c r="M102" i="9"/>
  <c r="I126" i="9"/>
  <c r="O106" i="9"/>
  <c r="P106" i="9" s="1"/>
  <c r="O114" i="9"/>
  <c r="P114" i="9" s="1"/>
  <c r="O122" i="9"/>
  <c r="P122" i="9" s="1"/>
  <c r="J126" i="9"/>
  <c r="H126" i="9"/>
  <c r="M108" i="9"/>
  <c r="M112" i="9"/>
  <c r="M116" i="9"/>
  <c r="M120" i="9"/>
  <c r="M124" i="9"/>
  <c r="O78" i="9"/>
  <c r="P78" i="9" s="1"/>
  <c r="M110" i="9"/>
  <c r="M114" i="9"/>
  <c r="M78" i="9"/>
  <c r="L54" i="9"/>
  <c r="M54" i="9"/>
  <c r="O54" i="9"/>
  <c r="P54" i="9" s="1"/>
  <c r="L30" i="9"/>
  <c r="M30" i="9" s="1"/>
  <c r="O30" i="9"/>
  <c r="P30" i="9" s="1"/>
  <c r="H85" i="8"/>
  <c r="L88" i="8"/>
  <c r="O89" i="8"/>
  <c r="P89" i="8" s="1"/>
  <c r="O86" i="8"/>
  <c r="P86" i="8" s="1"/>
  <c r="M88" i="8"/>
  <c r="O91" i="8"/>
  <c r="P91" i="8" s="1"/>
  <c r="I85" i="8"/>
  <c r="O87" i="8"/>
  <c r="P87" i="8" s="1"/>
  <c r="O88" i="8"/>
  <c r="P88" i="8" s="1"/>
  <c r="G94" i="8"/>
  <c r="K94" i="8"/>
  <c r="N85" i="8"/>
  <c r="O85" i="8" s="1"/>
  <c r="P85" i="8" s="1"/>
  <c r="H94" i="8"/>
  <c r="J33" i="5"/>
  <c r="K33" i="5" s="1"/>
  <c r="J19" i="5"/>
  <c r="K19" i="5" s="1"/>
  <c r="F83" i="4"/>
  <c r="N72" i="4"/>
  <c r="O72" i="4" s="1"/>
  <c r="O21" i="2"/>
  <c r="P21" i="2" s="1"/>
  <c r="G25" i="2"/>
  <c r="G32" i="2" s="1"/>
  <c r="G55" i="2" s="1"/>
  <c r="I32" i="2"/>
  <c r="I55" i="2" s="1"/>
  <c r="O14" i="2"/>
  <c r="P14" i="2" s="1"/>
  <c r="J25" i="2"/>
  <c r="J32" i="2" s="1"/>
  <c r="J55" i="2" s="1"/>
  <c r="O29" i="2"/>
  <c r="P29" i="2" s="1"/>
  <c r="L31" i="2"/>
  <c r="M31" i="2" s="1"/>
  <c r="G52" i="2"/>
  <c r="K25" i="2"/>
  <c r="K32" i="2" s="1"/>
  <c r="K55" i="2" s="1"/>
  <c r="H32" i="2"/>
  <c r="H55" i="2" s="1"/>
  <c r="L21" i="2"/>
  <c r="M21" i="2" s="1"/>
  <c r="N25" i="2"/>
  <c r="N32" i="2" s="1"/>
  <c r="N55" i="2" s="1"/>
  <c r="N61" i="2" s="1"/>
  <c r="L30" i="2"/>
  <c r="M30" i="2" s="1"/>
  <c r="O41" i="2"/>
  <c r="P41" i="2" s="1"/>
  <c r="J52" i="2"/>
  <c r="O48" i="2"/>
  <c r="P48" i="2" s="1"/>
  <c r="O57" i="3"/>
  <c r="J57" i="3"/>
  <c r="K51" i="4"/>
  <c r="L51" i="4" s="1"/>
  <c r="M78" i="4"/>
  <c r="N57" i="4"/>
  <c r="O57" i="4" s="1"/>
  <c r="K59" i="4"/>
  <c r="L59" i="4" s="1"/>
  <c r="J82" i="4"/>
  <c r="I82" i="4"/>
  <c r="K45" i="2"/>
  <c r="L28" i="2"/>
  <c r="M28" i="2" s="1"/>
  <c r="L48" i="2"/>
  <c r="M48" i="2" s="1"/>
  <c r="I75" i="4"/>
  <c r="J75" i="4"/>
  <c r="J76" i="4"/>
  <c r="I76" i="4"/>
  <c r="K76" i="4" s="1"/>
  <c r="L76" i="4" s="1"/>
  <c r="M80" i="4"/>
  <c r="N59" i="4"/>
  <c r="O59" i="4" s="1"/>
  <c r="O50" i="2"/>
  <c r="P50" i="2" s="1"/>
  <c r="J83" i="4"/>
  <c r="J78" i="4"/>
  <c r="I78" i="4"/>
  <c r="L50" i="2"/>
  <c r="M50" i="2" s="1"/>
  <c r="L57" i="3"/>
  <c r="M37" i="3"/>
  <c r="N37" i="3" s="1"/>
  <c r="M76" i="4"/>
  <c r="N76" i="4" s="1"/>
  <c r="O76" i="4" s="1"/>
  <c r="N55" i="4"/>
  <c r="O55" i="4" s="1"/>
  <c r="J80" i="4"/>
  <c r="I80" i="4"/>
  <c r="K80" i="4" s="1"/>
  <c r="L80" i="4" s="1"/>
  <c r="H28" i="2"/>
  <c r="H45" i="2" s="1"/>
  <c r="H52" i="2" s="1"/>
  <c r="I62" i="4"/>
  <c r="I83" i="4" s="1"/>
  <c r="N82" i="4"/>
  <c r="O82" i="4" s="1"/>
  <c r="M54" i="4"/>
  <c r="N81" i="4"/>
  <c r="O81" i="4" s="1"/>
  <c r="J34" i="6"/>
  <c r="K30" i="6"/>
  <c r="K34" i="6" s="1"/>
  <c r="N24" i="8"/>
  <c r="O24" i="8" s="1"/>
  <c r="P24" i="8" s="1"/>
  <c r="O15" i="8"/>
  <c r="P15" i="8" s="1"/>
  <c r="N75" i="8"/>
  <c r="O75" i="8" s="1"/>
  <c r="P75" i="8" s="1"/>
  <c r="O66" i="8"/>
  <c r="P66" i="8" s="1"/>
  <c r="N51" i="2"/>
  <c r="I28" i="2"/>
  <c r="I45" i="2" s="1"/>
  <c r="I52" i="2" s="1"/>
  <c r="M18" i="3"/>
  <c r="N28" i="4"/>
  <c r="O28" i="4" s="1"/>
  <c r="N44" i="4"/>
  <c r="O44" i="4" s="1"/>
  <c r="N46" i="4"/>
  <c r="O46" i="4" s="1"/>
  <c r="N48" i="4"/>
  <c r="O48" i="4" s="1"/>
  <c r="N50" i="4"/>
  <c r="O50" i="4" s="1"/>
  <c r="J54" i="4"/>
  <c r="K54" i="4" s="1"/>
  <c r="L54" i="4" s="1"/>
  <c r="N56" i="4"/>
  <c r="O56" i="4" s="1"/>
  <c r="N58" i="4"/>
  <c r="O58" i="4" s="1"/>
  <c r="J61" i="4"/>
  <c r="K61" i="4" s="1"/>
  <c r="L61" i="4" s="1"/>
  <c r="J77" i="4"/>
  <c r="K77" i="4" s="1"/>
  <c r="L77" i="4" s="1"/>
  <c r="N49" i="2"/>
  <c r="L14" i="2"/>
  <c r="M14" i="2" s="1"/>
  <c r="N28" i="2"/>
  <c r="L29" i="2"/>
  <c r="M29" i="2" s="1"/>
  <c r="L41" i="2"/>
  <c r="N18" i="3"/>
  <c r="K15" i="4"/>
  <c r="L15" i="4" s="1"/>
  <c r="G28" i="4"/>
  <c r="G51" i="4" s="1"/>
  <c r="G62" i="4" s="1"/>
  <c r="G83" i="4" s="1"/>
  <c r="K28" i="4"/>
  <c r="L28" i="4" s="1"/>
  <c r="K44" i="4"/>
  <c r="L44" i="4" s="1"/>
  <c r="K46" i="4"/>
  <c r="L46" i="4" s="1"/>
  <c r="K48" i="4"/>
  <c r="L48" i="4" s="1"/>
  <c r="J79" i="4"/>
  <c r="K79" i="4" s="1"/>
  <c r="L79" i="4" s="1"/>
  <c r="M19" i="5"/>
  <c r="N19" i="5" s="1"/>
  <c r="J19" i="6"/>
  <c r="K15" i="6"/>
  <c r="K19" i="6" s="1"/>
  <c r="N47" i="2"/>
  <c r="M62" i="4"/>
  <c r="K47" i="2"/>
  <c r="K49" i="2"/>
  <c r="K51" i="2"/>
  <c r="N25" i="3"/>
  <c r="N35" i="3" s="1"/>
  <c r="O30" i="2"/>
  <c r="P30" i="2" s="1"/>
  <c r="O31" i="2"/>
  <c r="P31" i="2" s="1"/>
  <c r="M54" i="3"/>
  <c r="N54" i="3" s="1"/>
  <c r="N55" i="3" s="1"/>
  <c r="N57" i="3" s="1"/>
  <c r="H28" i="4"/>
  <c r="H51" i="4" s="1"/>
  <c r="H62" i="4" s="1"/>
  <c r="H83" i="4" s="1"/>
  <c r="N49" i="4"/>
  <c r="O49" i="4" s="1"/>
  <c r="N61" i="4"/>
  <c r="O61" i="4" s="1"/>
  <c r="J81" i="4"/>
  <c r="K81" i="4" s="1"/>
  <c r="L81" i="4" s="1"/>
  <c r="M33" i="5"/>
  <c r="N33" i="5" s="1"/>
  <c r="M16" i="7"/>
  <c r="N16" i="7" s="1"/>
  <c r="L41" i="8"/>
  <c r="M41" i="8" s="1"/>
  <c r="J27" i="7"/>
  <c r="K27" i="7" s="1"/>
  <c r="N41" i="8"/>
  <c r="O41" i="8" s="1"/>
  <c r="P41" i="8" s="1"/>
  <c r="O32" i="8"/>
  <c r="P32" i="8" s="1"/>
  <c r="L58" i="8"/>
  <c r="M58" i="8" s="1"/>
  <c r="N58" i="8"/>
  <c r="O58" i="8" s="1"/>
  <c r="P58" i="8" s="1"/>
  <c r="O49" i="8"/>
  <c r="P49" i="8" s="1"/>
  <c r="K8" i="6"/>
  <c r="K12" i="6" s="1"/>
  <c r="K22" i="6"/>
  <c r="K26" i="6" s="1"/>
  <c r="K38" i="6"/>
  <c r="K42" i="6" s="1"/>
  <c r="L24" i="8"/>
  <c r="M24" i="8" s="1"/>
  <c r="M75" i="8"/>
  <c r="L75" i="8"/>
  <c r="J94" i="8"/>
  <c r="L94" i="8" s="1"/>
  <c r="M94" i="8" s="1"/>
  <c r="N94" i="8"/>
  <c r="L79" i="8"/>
  <c r="M79" i="8" s="1"/>
  <c r="L81" i="8"/>
  <c r="M81" i="8" s="1"/>
  <c r="O84" i="8"/>
  <c r="P84" i="8" s="1"/>
  <c r="O78" i="8"/>
  <c r="P78" i="8" s="1"/>
  <c r="O80" i="8"/>
  <c r="P80" i="8" s="1"/>
  <c r="O82" i="8"/>
  <c r="P82" i="8" s="1"/>
  <c r="L84" i="8"/>
  <c r="M84" i="8" s="1"/>
  <c r="L15" i="8"/>
  <c r="L32" i="8"/>
  <c r="L49" i="8"/>
  <c r="M49" i="8" s="1"/>
  <c r="L66" i="8"/>
  <c r="L78" i="8"/>
  <c r="L80" i="8"/>
  <c r="M80" i="8" s="1"/>
  <c r="L82" i="8"/>
  <c r="M82" i="8" s="1"/>
  <c r="M85" i="8"/>
  <c r="L85" i="8"/>
  <c r="M87" i="8"/>
  <c r="L87" i="8"/>
  <c r="M89" i="8"/>
  <c r="L89" i="8"/>
  <c r="L91" i="8"/>
  <c r="M91" i="8" s="1"/>
  <c r="L93" i="8"/>
  <c r="M93" i="8" s="1"/>
  <c r="M15" i="8"/>
  <c r="M32" i="8"/>
  <c r="M66" i="8"/>
  <c r="M78" i="8"/>
  <c r="N126" i="9"/>
  <c r="O126" i="9" s="1"/>
  <c r="P126" i="9" s="1"/>
  <c r="O105" i="9"/>
  <c r="P105" i="9" s="1"/>
  <c r="L126" i="9"/>
  <c r="M126" i="9" s="1"/>
  <c r="L105" i="9"/>
  <c r="L107" i="9"/>
  <c r="L109" i="9"/>
  <c r="M109" i="9" s="1"/>
  <c r="L111" i="9"/>
  <c r="M111" i="9" s="1"/>
  <c r="L113" i="9"/>
  <c r="M113" i="9" s="1"/>
  <c r="L115" i="9"/>
  <c r="M115" i="9" s="1"/>
  <c r="L117" i="9"/>
  <c r="M117" i="9" s="1"/>
  <c r="L119" i="9"/>
  <c r="M119" i="9" s="1"/>
  <c r="L121" i="9"/>
  <c r="M121" i="9" s="1"/>
  <c r="L123" i="9"/>
  <c r="M123" i="9" s="1"/>
  <c r="L125" i="9"/>
  <c r="M125" i="9" s="1"/>
  <c r="M105" i="9"/>
  <c r="O94" i="8" l="1"/>
  <c r="P94" i="8" s="1"/>
  <c r="K75" i="4"/>
  <c r="L75" i="4" s="1"/>
  <c r="L32" i="2"/>
  <c r="M32" i="2" s="1"/>
  <c r="O32" i="2"/>
  <c r="P32" i="2" s="1"/>
  <c r="L25" i="2"/>
  <c r="M25" i="2" s="1"/>
  <c r="O25" i="2"/>
  <c r="P25" i="2" s="1"/>
  <c r="L47" i="2"/>
  <c r="M47" i="2" s="1"/>
  <c r="O28" i="2"/>
  <c r="P28" i="2" s="1"/>
  <c r="N45" i="2"/>
  <c r="M55" i="3"/>
  <c r="M57" i="3" s="1"/>
  <c r="M75" i="4"/>
  <c r="N75" i="4" s="1"/>
  <c r="O75" i="4" s="1"/>
  <c r="N54" i="4"/>
  <c r="O54" i="4" s="1"/>
  <c r="N80" i="4"/>
  <c r="O80" i="4" s="1"/>
  <c r="M83" i="4"/>
  <c r="N83" i="4" s="1"/>
  <c r="O83" i="4" s="1"/>
  <c r="N62" i="4"/>
  <c r="O62" i="4" s="1"/>
  <c r="O51" i="2"/>
  <c r="P51" i="2" s="1"/>
  <c r="K62" i="4"/>
  <c r="L62" i="4" s="1"/>
  <c r="M51" i="2"/>
  <c r="L51" i="2"/>
  <c r="O47" i="2"/>
  <c r="P47" i="2" s="1"/>
  <c r="K83" i="4"/>
  <c r="L83" i="4" s="1"/>
  <c r="K78" i="4"/>
  <c r="L78" i="4" s="1"/>
  <c r="K52" i="2"/>
  <c r="L45" i="2"/>
  <c r="M45" i="2" s="1"/>
  <c r="M49" i="2"/>
  <c r="L49" i="2"/>
  <c r="O49" i="2"/>
  <c r="P49" i="2" s="1"/>
  <c r="K82" i="4"/>
  <c r="L82" i="4" s="1"/>
  <c r="N78" i="4"/>
  <c r="O78" i="4" s="1"/>
  <c r="O45" i="2" l="1"/>
  <c r="P45" i="2" s="1"/>
  <c r="N52" i="2"/>
  <c r="O52" i="2" s="1"/>
  <c r="P52" i="2" s="1"/>
  <c r="L52" i="2"/>
  <c r="M52" i="2"/>
</calcChain>
</file>

<file path=xl/sharedStrings.xml><?xml version="1.0" encoding="utf-8"?>
<sst xmlns="http://schemas.openxmlformats.org/spreadsheetml/2006/main" count="1462" uniqueCount="344">
  <si>
    <t xml:space="preserve">American Library Association </t>
  </si>
  <si>
    <t>Statement of Revenues and Expenses - Total ALA</t>
  </si>
  <si>
    <t>2019 Actual</t>
  </si>
  <si>
    <t>2020 Actual</t>
  </si>
  <si>
    <t>2021 February Close</t>
  </si>
  <si>
    <t>2021 Budget</t>
  </si>
  <si>
    <t>2021 Projection</t>
  </si>
  <si>
    <t>2020 Proj Less 2020 Budget</t>
  </si>
  <si>
    <t>2020 Proj % Change</t>
  </si>
  <si>
    <t>2022 Budget</t>
  </si>
  <si>
    <t>2020 Budget Less 2020 Projection</t>
  </si>
  <si>
    <t>2020 Budget % Change</t>
  </si>
  <si>
    <t>(2019) 2019</t>
  </si>
  <si>
    <t>(2020) 2020</t>
  </si>
  <si>
    <t>(2021M06) February 2021</t>
  </si>
  <si>
    <t>(2021) 2021</t>
  </si>
  <si>
    <t>(2022) 2022</t>
  </si>
  <si>
    <t>(ACT) Actual</t>
  </si>
  <si>
    <t>(PLAN01) Budget</t>
  </si>
  <si>
    <t>(Forecast1) Projection</t>
  </si>
  <si>
    <t>(PLAN01_TOTAL) Annual Budget</t>
  </si>
  <si>
    <t>Revenues</t>
  </si>
  <si>
    <t>(40) Total Revenues</t>
  </si>
  <si>
    <t>(11) OPERATING/GENERAL FUND (11)</t>
  </si>
  <si>
    <t>(All) All</t>
  </si>
  <si>
    <t>General Fund_x000D_</t>
  </si>
  <si>
    <t>(12) OPERATING/DIVISIONS FUND (12)</t>
  </si>
  <si>
    <t>Divisions_x000D_</t>
  </si>
  <si>
    <t>(13) OPERATING/RND TABLES FUND (13)</t>
  </si>
  <si>
    <t>Round Tables_x000D_</t>
  </si>
  <si>
    <t>(20) Plant Fund</t>
  </si>
  <si>
    <t>Plant Fund_x000D_</t>
  </si>
  <si>
    <t>(47&amp;49) Roll up 47&amp;48&amp;49</t>
  </si>
  <si>
    <t>Grants and Awards_x000D_</t>
  </si>
  <si>
    <t>(LT Endowment Funds) LT Endowment Funds/34&amp;35&amp;36</t>
  </si>
  <si>
    <t>Longterm Investment (Endowment Fund)_x000D_</t>
  </si>
  <si>
    <t>Total Revenues</t>
  </si>
  <si>
    <t>Expenses</t>
  </si>
  <si>
    <t>(20A TOTAL EXPENSES LESS 5900) Total Expenses Less 5911 5998</t>
  </si>
  <si>
    <t>All</t>
  </si>
  <si>
    <t>(594-9113) Technology Reserve F-NEW FINANCIAL SYSTEM RELATED E</t>
  </si>
  <si>
    <t>Tech Reserve Fund</t>
  </si>
  <si>
    <t>(5532) AMORT.- EQUIP N-S INTANGIBLE ASSETS</t>
  </si>
  <si>
    <t>(301-2315) ALA EDITIONS-Neal-Schuman Mktg</t>
  </si>
  <si>
    <t>Amort FY 17 18</t>
  </si>
  <si>
    <t>(301-2310) ALA EDITIONS-ALA EDITIONS MARKETING</t>
  </si>
  <si>
    <t>Amort FY19=&gt;</t>
  </si>
  <si>
    <t>Total Expenses</t>
  </si>
  <si>
    <t>Net Rev/(Exp) From Operations</t>
  </si>
  <si>
    <t>Total Net Rev/(Exp) From Operations</t>
  </si>
  <si>
    <t>Transfer To Endowment</t>
  </si>
  <si>
    <t>(5900) Transfer To Endowment</t>
  </si>
  <si>
    <t>Total Transfer To Endowment</t>
  </si>
  <si>
    <t>Net Revenues_x000D_</t>
  </si>
  <si>
    <t>(5956) Vacation Accrual</t>
  </si>
  <si>
    <t>(591-0000) GENERAL ADMINISTRATION-ADMINISTRATIVE</t>
  </si>
  <si>
    <t xml:space="preserve">     Salary Accrual</t>
  </si>
  <si>
    <t>(5955) Open Choice</t>
  </si>
  <si>
    <t>(404) CHOICE</t>
  </si>
  <si>
    <t xml:space="preserve">     Open Choice</t>
  </si>
  <si>
    <t>Total Net Revenues (Expenses)</t>
  </si>
  <si>
    <t>American Library Association</t>
  </si>
  <si>
    <t>Statement of Revenues and Expenses - General Fund</t>
  </si>
  <si>
    <t>2021Proj Less 2021 Budget</t>
  </si>
  <si>
    <t>2021 Proj % Change</t>
  </si>
  <si>
    <t>Change From Prior Year Budget</t>
  </si>
  <si>
    <t>(Budget - Prior Budget Var) Budget - Prior Budget Var</t>
  </si>
  <si>
    <t>(2019M12) August 2019</t>
  </si>
  <si>
    <t>(2020M12) August 2020</t>
  </si>
  <si>
    <t>(2022M12) August 2022</t>
  </si>
  <si>
    <t>Overhead</t>
  </si>
  <si>
    <t>(5911) IUT/OVERHEAD</t>
  </si>
  <si>
    <t>(Publishing) Publishing</t>
  </si>
  <si>
    <t>Publishing Overhead_x000D_</t>
  </si>
  <si>
    <t>(Conference) Conference</t>
  </si>
  <si>
    <t>Conference Overhead_x000D_</t>
  </si>
  <si>
    <t>(Cont Ed) Cont Ed</t>
  </si>
  <si>
    <t>Continuing Education Overhead</t>
  </si>
  <si>
    <t>Divison Overhead_x000D_</t>
  </si>
  <si>
    <t>Round Table Overhead_x000D_</t>
  </si>
  <si>
    <t>Grant Overhead_x000D_</t>
  </si>
  <si>
    <t>Total Overhead</t>
  </si>
  <si>
    <t>Net Revenues</t>
  </si>
  <si>
    <t>(20FYP Net Revenue) FYP Net Revenue</t>
  </si>
  <si>
    <t>Publishing Net Revenue</t>
  </si>
  <si>
    <t>Conference Net Revenue</t>
  </si>
  <si>
    <t>(591-9152) GENERAL ADMINISTRATION-MEMBERSHIP DUES</t>
  </si>
  <si>
    <t>Membership Dues Net Revenue</t>
  </si>
  <si>
    <t>(4420) INT/DIV</t>
  </si>
  <si>
    <t>Interest Income</t>
  </si>
  <si>
    <t>(591-9140) GENERAL ADMINISTRATION-BUSINESS EXPENSE/ADMIN SERVICE</t>
  </si>
  <si>
    <t>Mail List Services</t>
  </si>
  <si>
    <t>(AOMR) AOMR</t>
  </si>
  <si>
    <t>AOMR</t>
  </si>
  <si>
    <t>(Executive Office) Executive Office</t>
  </si>
  <si>
    <t>Executive Office</t>
  </si>
  <si>
    <t>(Washington) Washington</t>
  </si>
  <si>
    <t>Washington</t>
  </si>
  <si>
    <t>Continuing Education</t>
  </si>
  <si>
    <t>Total Net Revenue_x000D_</t>
  </si>
  <si>
    <t>_x000D_</t>
  </si>
  <si>
    <t>Total Contribution</t>
  </si>
  <si>
    <t xml:space="preserve"> (OH + Net Revenues)_x000D_</t>
  </si>
  <si>
    <t>AOMR_x000D_</t>
  </si>
  <si>
    <t>Executive Office_x000D_</t>
  </si>
  <si>
    <t>Washington_x000D_</t>
  </si>
  <si>
    <t>(ITTS) ITTS</t>
  </si>
  <si>
    <t>IT</t>
  </si>
  <si>
    <t>(Human Resources) Human Resources</t>
  </si>
  <si>
    <t>Human Resources_x000D_</t>
  </si>
  <si>
    <t>(Finance) Finance</t>
  </si>
  <si>
    <t>Finance_x000D_</t>
  </si>
  <si>
    <t>(Staff Support) Staff Support</t>
  </si>
  <si>
    <t>Staff Support_x000D_</t>
  </si>
  <si>
    <t>(General Admistration) General Admistration</t>
  </si>
  <si>
    <t>(General Fund Allocation) General Fund Allocation</t>
  </si>
  <si>
    <t>General Administration_x000D_</t>
  </si>
  <si>
    <t>Total General Fund</t>
  </si>
  <si>
    <t>Operating Net</t>
  </si>
  <si>
    <t>2021 Budget Less 2020 Projection</t>
  </si>
  <si>
    <t>2021 Budget % Change</t>
  </si>
  <si>
    <t>REVENUES</t>
  </si>
  <si>
    <t>(300) Publishing AED</t>
  </si>
  <si>
    <t>Publishing AED</t>
  </si>
  <si>
    <t>(301) ALA Editions</t>
  </si>
  <si>
    <t>ALA Editions</t>
  </si>
  <si>
    <t>(302) Booklist</t>
  </si>
  <si>
    <t>Booklist</t>
  </si>
  <si>
    <t>(303) American Libraries</t>
  </si>
  <si>
    <t>American Libraries</t>
  </si>
  <si>
    <t>(305) ALA Digital Ref</t>
  </si>
  <si>
    <t>ALA Digital Ref</t>
  </si>
  <si>
    <t>(308) ALA eLearning</t>
  </si>
  <si>
    <t>ALA eLearning</t>
  </si>
  <si>
    <t>(313) ALA Graphics</t>
  </si>
  <si>
    <t>ALA Graphics</t>
  </si>
  <si>
    <t>Total Revenues_x000D_</t>
  </si>
  <si>
    <t>Expenses with Overhead</t>
  </si>
  <si>
    <t>(20TotalExpenses) TOTAL EXPENSES</t>
  </si>
  <si>
    <t xml:space="preserve">    (301-2315) ALA EDITIONS-Neal-Schuman Mktg</t>
  </si>
  <si>
    <t xml:space="preserve">    (301-2310) ALA EDITIONS-ALA EDITIONS MARKETING</t>
  </si>
  <si>
    <t>OH</t>
  </si>
  <si>
    <t>Total OH</t>
  </si>
  <si>
    <t>Expenses Before Overhead</t>
  </si>
  <si>
    <t>Production Services</t>
  </si>
  <si>
    <t>Total Expenses Before Overhead</t>
  </si>
  <si>
    <t>Net Revenues / (Expenses) Before Overhead</t>
  </si>
  <si>
    <t>Total Net Revenues / (Expenses) Before Overhead</t>
  </si>
  <si>
    <t>Overhead Contribution</t>
  </si>
  <si>
    <t>Total Overhead Contribution</t>
  </si>
  <si>
    <t>Net Revenues / (Expenses) After Overhead</t>
  </si>
  <si>
    <t>Total Net Revenues / (Expenses) After Overhead</t>
  </si>
  <si>
    <t>2019 Proj % Change</t>
  </si>
  <si>
    <t>(100) Advocacy &amp; Member Relations, AED</t>
  </si>
  <si>
    <t>(104) LIB &amp; INFO RESEARCH CENTER (LIRC)</t>
  </si>
  <si>
    <t>(106) HRDR</t>
  </si>
  <si>
    <t>(108) OFF/INTELLECTUAL FRE</t>
  </si>
  <si>
    <t>(109) ORE</t>
  </si>
  <si>
    <t>(112) OFFICE FOR ACCREDITA</t>
  </si>
  <si>
    <t>(115) PUBLIC PROGRAMS</t>
  </si>
  <si>
    <t>(116) DIVERSITY</t>
  </si>
  <si>
    <t>(200) AOMR - AED</t>
  </si>
  <si>
    <t>(250) MEMBERSHIP SERVICES</t>
  </si>
  <si>
    <t>(591) GENERAL ADMIN - MEMBERSHIP DUES</t>
  </si>
  <si>
    <t>TOTAL REVENUES</t>
  </si>
  <si>
    <t/>
  </si>
  <si>
    <t>EXPENSES</t>
  </si>
  <si>
    <t>TOTAL EXPENSES_x000D_</t>
  </si>
  <si>
    <t>NET REVENUES</t>
  </si>
  <si>
    <t>(31B Net Rev Exp) Net Revenue Expense Operations</t>
  </si>
  <si>
    <t>TOTAL NET REVENUES</t>
  </si>
  <si>
    <t>(221) Annual Conference</t>
  </si>
  <si>
    <t>ANNUAL CONFERENCE_x000D_</t>
  </si>
  <si>
    <t>(220) Midwinter Conference</t>
  </si>
  <si>
    <t>MIDWINTER CONFERENCE_x000D_</t>
  </si>
  <si>
    <t>(222) LibLearnX</t>
  </si>
  <si>
    <t>LIBLEARNX</t>
  </si>
  <si>
    <t>(225) Virtual Events</t>
  </si>
  <si>
    <t>VIRTUAL EVENTS</t>
  </si>
  <si>
    <t>(20 Expenses Before Overhead) 20 Expenses Before Overhead</t>
  </si>
  <si>
    <t>(35Net Revenue Before Overhead) Net Revenue Before Overhead</t>
  </si>
  <si>
    <t>Statement of Revenues and Expenses - Executive Office</t>
  </si>
  <si>
    <t>(101) STANDING COMMITTEES</t>
  </si>
  <si>
    <t>(102) EXECUTIVE BOARD</t>
  </si>
  <si>
    <t>(103) EXECUTIVE OFFICE</t>
  </si>
  <si>
    <t>(111) INTERNATIONAL RELATI</t>
  </si>
  <si>
    <t>(113) CMO</t>
  </si>
  <si>
    <t>(114) DEVELOPMENT OFFICE</t>
  </si>
  <si>
    <t>(230) ALA AWARDS</t>
  </si>
  <si>
    <t>(251) CHAP.RELATIONS/MEMB.</t>
  </si>
  <si>
    <t>Statement of Revenues and Expenses - ALA Divisions</t>
  </si>
  <si>
    <t>(405) AASL</t>
  </si>
  <si>
    <t>AASL</t>
  </si>
  <si>
    <t>(403) ACRL</t>
  </si>
  <si>
    <t>ACRL</t>
  </si>
  <si>
    <t>(413) ALSC</t>
  </si>
  <si>
    <t>ALSC</t>
  </si>
  <si>
    <t>(406) ASGCLA</t>
  </si>
  <si>
    <t>ASGCLA</t>
  </si>
  <si>
    <t>CHOICE</t>
  </si>
  <si>
    <t>CORE ROLLUP</t>
  </si>
  <si>
    <t>(415A) 415A - Core: Leadership Infrastructure Futures Rollup</t>
  </si>
  <si>
    <t xml:space="preserve">     CORE</t>
  </si>
  <si>
    <t>(407) ALCTS</t>
  </si>
  <si>
    <t xml:space="preserve">     ALCTS</t>
  </si>
  <si>
    <t>(412) LITA</t>
  </si>
  <si>
    <t xml:space="preserve">     LITA</t>
  </si>
  <si>
    <t>(409) LLAMA</t>
  </si>
  <si>
    <t xml:space="preserve">     LLAMA</t>
  </si>
  <si>
    <t>(401) PLA</t>
  </si>
  <si>
    <t>PLA</t>
  </si>
  <si>
    <t>(410) RUSA</t>
  </si>
  <si>
    <t>RUSA</t>
  </si>
  <si>
    <t>(411) UFL</t>
  </si>
  <si>
    <t>UFL</t>
  </si>
  <si>
    <t>(414) YALSA</t>
  </si>
  <si>
    <t>YALSA</t>
  </si>
  <si>
    <t xml:space="preserve">    LLAMA</t>
  </si>
  <si>
    <t>CHOICE Less Open Choice</t>
  </si>
  <si>
    <t xml:space="preserve">  Open Choice</t>
  </si>
  <si>
    <t>Statement of Revenues and Expenses - Round Tables</t>
  </si>
  <si>
    <t>2020 Budget Less 2019 Projection</t>
  </si>
  <si>
    <t>(613) ETHNC MTL INF EXCH RT</t>
  </si>
  <si>
    <t>Ethnic &amp; Multicultural Information Exchange RT _x000D_</t>
  </si>
  <si>
    <t>(602) EXHIBITS RT</t>
  </si>
  <si>
    <t>Exhibits RT_x000D_</t>
  </si>
  <si>
    <t>(603) FAFLRT</t>
  </si>
  <si>
    <t>Federal and Armed Forces Libraries RT_x000D_</t>
  </si>
  <si>
    <t>(617) FILM AND MEDIA RT</t>
  </si>
  <si>
    <t>Film and Media RT</t>
  </si>
  <si>
    <t>(616) GGRT</t>
  </si>
  <si>
    <t>Games &amp; Gaming RT_x000D_</t>
  </si>
  <si>
    <t>(604) GOVT DOCUMNTS RT</t>
  </si>
  <si>
    <t>Government Documents RT_x000D_</t>
  </si>
  <si>
    <t>(621) Graphic Novel and Comic Round Table</t>
  </si>
  <si>
    <t>Graphic Novel and Comic RT</t>
  </si>
  <si>
    <t>(605) INT FREEDOM RT</t>
  </si>
  <si>
    <t>Intellectual Freedom RT_x000D_</t>
  </si>
  <si>
    <t>(606) INTL RELATIONS RT</t>
  </si>
  <si>
    <t>International Relations RT_x000D_</t>
  </si>
  <si>
    <t>(614) LEARNRT</t>
  </si>
  <si>
    <t>Learning RT_x000D_</t>
  </si>
  <si>
    <t>(601) LIBRARY HISTORY RT</t>
  </si>
  <si>
    <t>Library History RT_x000D_</t>
  </si>
  <si>
    <t>(612) LIB INSTRUCTION RT</t>
  </si>
  <si>
    <t>Library Instruction RT_x000D_</t>
  </si>
  <si>
    <t>(608) LIBRARY RESEARCH RT</t>
  </si>
  <si>
    <t>Library Research RT_x000D_</t>
  </si>
  <si>
    <t>(618) SUPPORT STAFF INT RT</t>
  </si>
  <si>
    <t>Library Support Staff Interests RT_x000D_</t>
  </si>
  <si>
    <t>(609) MAP/GEOSPATIAL RND TBL</t>
  </si>
  <si>
    <t>Map and Geospatial Information RT_x000D_</t>
  </si>
  <si>
    <t>(607) NEW MEMBERS RT</t>
  </si>
  <si>
    <t>New Members RT_x000D_</t>
  </si>
  <si>
    <t>(619) Rainbow RT</t>
  </si>
  <si>
    <t>Rainbow RT</t>
  </si>
  <si>
    <t>(615) RETIRED MEMBERS RT</t>
  </si>
  <si>
    <t>Retired Members RT_x000D_</t>
  </si>
  <si>
    <t>(610) SOCIAL RSPNS RT</t>
  </si>
  <si>
    <t>Social Responsibilities RT_x000D_</t>
  </si>
  <si>
    <t>(611) STAFF ORG RT</t>
  </si>
  <si>
    <t>Staff Organizations RT_x000D_</t>
  </si>
  <si>
    <t>(620) SRT</t>
  </si>
  <si>
    <t>Sustainability RT_x000D_</t>
  </si>
  <si>
    <r>
      <rPr>
        <b/>
        <sz val="22"/>
        <color rgb="FFFF0000"/>
        <rFont val="Arial"/>
        <family val="2"/>
      </rPr>
      <t>A</t>
    </r>
    <r>
      <rPr>
        <b/>
        <sz val="22"/>
        <color rgb="FF00B0F0"/>
        <rFont val="Arial"/>
        <family val="2"/>
      </rPr>
      <t>L</t>
    </r>
    <r>
      <rPr>
        <b/>
        <sz val="22"/>
        <color rgb="FFFF0000"/>
        <rFont val="Arial"/>
        <family val="2"/>
      </rPr>
      <t>A</t>
    </r>
    <r>
      <rPr>
        <b/>
        <sz val="22"/>
        <color rgb="FF00B0F0"/>
        <rFont val="Arial"/>
        <family val="2"/>
      </rPr>
      <t xml:space="preserve"> American Library Association</t>
    </r>
  </si>
  <si>
    <t>Joint BARC and F&amp;A Meeting</t>
  </si>
  <si>
    <t xml:space="preserve"> </t>
  </si>
  <si>
    <t>Fiscal Year 2022 Capital Requests</t>
  </si>
  <si>
    <t>($) Cost</t>
  </si>
  <si>
    <t>Life (Years)</t>
  </si>
  <si>
    <t>($) Depreciation Expense in FY22 Operating Budget</t>
  </si>
  <si>
    <t>PUBLISHING:</t>
  </si>
  <si>
    <t>Ongoing software development for Booklist Online and publishing system infrastructure</t>
  </si>
  <si>
    <t>RDA Toolkit and Registry Development Costs</t>
  </si>
  <si>
    <t>IT:</t>
  </si>
  <si>
    <t>Learning Management System Software Implementation</t>
  </si>
  <si>
    <t>Drupal/PHP/Linux OS Upgrades</t>
  </si>
  <si>
    <t xml:space="preserve">Managed Services and PC Services </t>
  </si>
  <si>
    <t xml:space="preserve">Business Intelligence Software Implementation </t>
  </si>
  <si>
    <t>Security Audit Remediation</t>
  </si>
  <si>
    <t>Tape Attrition</t>
  </si>
  <si>
    <t xml:space="preserve">Fiscal Year 2022 Totals = </t>
  </si>
  <si>
    <t>IT data source: ALA 2022-2026 Technology Investment Plan Budget</t>
  </si>
  <si>
    <t>ALA Fiscal Year</t>
  </si>
  <si>
    <t>Division</t>
  </si>
  <si>
    <t>FY22</t>
  </si>
  <si>
    <t>FY23</t>
  </si>
  <si>
    <t>FY24</t>
  </si>
  <si>
    <t>FY25</t>
  </si>
  <si>
    <r>
      <rPr>
        <sz val="26"/>
        <color rgb="FFFF0000"/>
        <rFont val="Calibri"/>
        <family val="2"/>
        <scheme val="minor"/>
      </rPr>
      <t>A</t>
    </r>
    <r>
      <rPr>
        <sz val="26"/>
        <color rgb="FF0070C0"/>
        <rFont val="Calibri"/>
        <family val="2"/>
        <scheme val="minor"/>
      </rPr>
      <t>L</t>
    </r>
    <r>
      <rPr>
        <sz val="26"/>
        <color rgb="FFFF0000"/>
        <rFont val="Calibri"/>
        <family val="2"/>
        <scheme val="minor"/>
      </rPr>
      <t>A</t>
    </r>
    <r>
      <rPr>
        <sz val="26"/>
        <color theme="1"/>
        <rFont val="Calibri"/>
        <family val="2"/>
        <scheme val="minor"/>
      </rPr>
      <t xml:space="preserve"> Fiscal Year 2022 Annual Estimates of Income</t>
    </r>
  </si>
  <si>
    <t xml:space="preserve">Per Article IX, Finances, Section 1 of ALA's Bylaws: Annual estimates of income shall be based upon the unexpended balance remaining from the previous year plus anticipated revenues for the next budget year. BARC is charged with reviewing and approving the Annual Estimates of Income. </t>
  </si>
  <si>
    <t>TOTAL ALA</t>
  </si>
  <si>
    <t>ALA Net Assets (projected at end of FY 2021)</t>
  </si>
  <si>
    <t xml:space="preserve">FY 2022 Budgeted Revenues </t>
  </si>
  <si>
    <t>General Fund</t>
  </si>
  <si>
    <t>Divisions</t>
  </si>
  <si>
    <t>Roundtables</t>
  </si>
  <si>
    <t>Grants &amp; Awards</t>
  </si>
  <si>
    <t>Endowment</t>
  </si>
  <si>
    <t>TOTAL</t>
  </si>
  <si>
    <t>FY 2022 Annual Estimates of Income</t>
  </si>
  <si>
    <t>Memo Only</t>
  </si>
  <si>
    <t>Estimates of Income by Fund</t>
  </si>
  <si>
    <t>Round Tables</t>
  </si>
  <si>
    <t>Available Net Asset Balance (projected at end of FY 2021)</t>
  </si>
  <si>
    <t>BARC #3.28</t>
  </si>
  <si>
    <t>EBD #3.28</t>
  </si>
  <si>
    <t>June 25, 2021</t>
  </si>
  <si>
    <t>FY22 Budget Assumptions</t>
  </si>
  <si>
    <t>Includes FY22 $1.5 million Endowment Fund Transfer with Terms</t>
  </si>
  <si>
    <t>Paycheck Protection Program (PPP) loan relief</t>
  </si>
  <si>
    <t>Subotal Net Rev/(Exp) From Operations</t>
  </si>
  <si>
    <t xml:space="preserve">Longterm Investment (Endowment Fund) - Net
</t>
  </si>
  <si>
    <t>Travel (or other) Expense reductions</t>
  </si>
  <si>
    <t>Executive Office &amp; AED Expense reductions</t>
  </si>
  <si>
    <t>Total Expense reductions</t>
  </si>
  <si>
    <t>&gt;   Staff salary increase = 2.0% (January 1, 2022)</t>
  </si>
  <si>
    <t>&gt;   Furlough days = 0</t>
  </si>
  <si>
    <t>&gt;   Overhead rate = 26.5%</t>
  </si>
  <si>
    <t>FY22 Contingency</t>
  </si>
  <si>
    <t>note:</t>
  </si>
  <si>
    <t>Continuing Education Net</t>
  </si>
  <si>
    <t>Statement of Revenues and Expenses - Publishing</t>
  </si>
  <si>
    <t>Statement of Revenues and Expenses - ALA Offices &amp; Member Relations</t>
  </si>
  <si>
    <t>Statement of Revenues and Expenses - Conference Services</t>
  </si>
  <si>
    <t xml:space="preserve">  Governance expense $75,000</t>
  </si>
  <si>
    <t>Leadership Institute now in Core Division</t>
  </si>
  <si>
    <t>Conference, Salt Lake City, UT</t>
  </si>
  <si>
    <t>Conference, Portland, OR</t>
  </si>
  <si>
    <t>CORE</t>
  </si>
  <si>
    <t>New format!   numbers rounded to nearest ($'000)</t>
  </si>
  <si>
    <t>Strategies to Cover Budget Deficit</t>
  </si>
  <si>
    <t>FY 2022</t>
  </si>
  <si>
    <t>To cover the budget deficit, ALA will employ the following strategies in the order shown:</t>
  </si>
  <si>
    <t>Budget deficit for FY 2022</t>
  </si>
  <si>
    <t>as shown on Total ALA tab</t>
  </si>
  <si>
    <t>Paycheck Protection Program (PPP) funding</t>
  </si>
  <si>
    <t>PPP 2nd round of funding: $1 million will be used in FY 2021 and $1 million will be used in FY 2022</t>
  </si>
  <si>
    <t>FY 2022 contingency</t>
  </si>
  <si>
    <t>Travel (or other) expense reductions</t>
  </si>
  <si>
    <t>Executive Office &amp; Associate Executive Directors expense reductions, if needed</t>
  </si>
  <si>
    <t>FY 2022 Preliminary Budget Schedules</t>
  </si>
  <si>
    <t>Requested transfers from ALA Divisions to their endowments:</t>
  </si>
  <si>
    <t>($,000)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</si>
</sst>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
    <numFmt numFmtId="166" formatCode="#,##0,;[Red]\(#,##0,\)"/>
    <numFmt numFmtId="167" formatCode="0%;\-0%"/>
    <numFmt numFmtId="168" formatCode="#,##0,;[Red]\9#,##0,\)"/>
    <numFmt numFmtId="169" formatCode="#,##0;[Red]\-#,##0"/>
    <numFmt numFmtId="170" formatCode="@\P\X"/>
    <numFmt numFmtId="171" formatCode="#,##0.00,;[Red]\(#,##0.00,\)"/>
    <numFmt numFmtId="172" formatCode="_(* #,##0_);_(* \(#,##0\);_(* &quot;-&quot;??_);_(@_)"/>
    <numFmt numFmtId="173" formatCode="_(&quot;$&quot;* #,##0_);_(&quot;$&quot;* \(#,##0\);_(&quot;$&quot;* &quot;-&quot;??_);_(@_)"/>
    <numFmt numFmtId="174" formatCode="&quot;$&quot;#,##0"/>
    <numFmt numFmtId="175" formatCode="#,##0;[Red]#,##0"/>
  </numFmts>
  <fonts count="5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Tahoma"/>
      <family val="2"/>
    </font>
    <font>
      <b/>
      <sz val="14"/>
      <color rgb="FF000000"/>
      <name val="Tahoma"/>
      <family val="2"/>
    </font>
    <font>
      <sz val="14"/>
      <color rgb="FF000000"/>
      <name val="Tahoma"/>
      <family val="2"/>
    </font>
    <font>
      <b/>
      <sz val="14"/>
      <name val="Tahoma"/>
      <family val="2"/>
    </font>
    <font>
      <b/>
      <sz val="8"/>
      <name val="Tahoma"/>
      <family val="2"/>
    </font>
    <font>
      <sz val="8"/>
      <color rgb="FF000000"/>
      <name val="Tahoma"/>
      <family val="2"/>
    </font>
    <font>
      <sz val="6"/>
      <color rgb="FF000000"/>
      <name val="Tahoma"/>
      <family val="2"/>
    </font>
    <font>
      <sz val="11"/>
      <name val="Microsoft Sans Serif"/>
      <family val="2"/>
    </font>
    <font>
      <b/>
      <sz val="14"/>
      <color rgb="FF000000"/>
      <name val="Microsoft Sans Serif"/>
      <family val="2"/>
    </font>
    <font>
      <b/>
      <sz val="8"/>
      <color rgb="FF000000"/>
      <name val="Tahoma"/>
      <family val="2"/>
    </font>
    <font>
      <sz val="14"/>
      <name val="Tahoma"/>
      <family val="2"/>
    </font>
    <font>
      <sz val="8"/>
      <color rgb="FF000000"/>
      <name val="Microsoft Sans Serif"/>
      <family val="2"/>
    </font>
    <font>
      <b/>
      <sz val="12"/>
      <color rgb="FF000000"/>
      <name val="Tahoma"/>
      <family val="2"/>
    </font>
    <font>
      <sz val="12"/>
      <color rgb="FF000000"/>
      <name val="Tahoma"/>
      <family val="2"/>
    </font>
    <font>
      <sz val="10"/>
      <name val="Arial"/>
      <family val="2"/>
    </font>
    <font>
      <b/>
      <sz val="11"/>
      <color theme="1"/>
      <name val="Calibri"/>
      <family val="2"/>
      <scheme val="minor"/>
    </font>
    <font>
      <b/>
      <sz val="12"/>
      <name val="Calibri"/>
      <family val="2"/>
      <scheme val="minor"/>
    </font>
    <font>
      <b/>
      <sz val="22"/>
      <color rgb="FF00B0F0"/>
      <name val="Arial"/>
      <family val="2"/>
    </font>
    <font>
      <b/>
      <sz val="22"/>
      <color rgb="FFFF0000"/>
      <name val="Arial"/>
      <family val="2"/>
    </font>
    <font>
      <sz val="16"/>
      <name val="Arial"/>
      <family val="2"/>
    </font>
    <font>
      <b/>
      <sz val="10"/>
      <color theme="0"/>
      <name val="Arial"/>
      <family val="2"/>
    </font>
    <font>
      <b/>
      <sz val="16"/>
      <name val="Arial"/>
      <family val="2"/>
    </font>
    <font>
      <sz val="10"/>
      <color rgb="FF000000"/>
      <name val="Arial"/>
      <family val="2"/>
    </font>
    <font>
      <sz val="8"/>
      <color rgb="FF000000"/>
      <name val="Arial"/>
      <family val="2"/>
    </font>
    <font>
      <b/>
      <sz val="20"/>
      <name val="Arial"/>
      <family val="2"/>
    </font>
    <font>
      <b/>
      <sz val="11"/>
      <name val="Arial"/>
      <family val="2"/>
    </font>
    <font>
      <i/>
      <sz val="10"/>
      <name val="Arial"/>
      <family val="2"/>
    </font>
    <font>
      <b/>
      <sz val="8"/>
      <color rgb="FF000000"/>
      <name val="Arial"/>
      <family val="2"/>
    </font>
    <font>
      <b/>
      <sz val="10"/>
      <color rgb="FF000000"/>
      <name val="Arial"/>
      <family val="2"/>
    </font>
    <font>
      <sz val="11"/>
      <name val="Arial"/>
      <family val="2"/>
    </font>
    <font>
      <b/>
      <sz val="10"/>
      <name val="Arial"/>
      <family val="2"/>
    </font>
    <font>
      <i/>
      <sz val="10"/>
      <color rgb="FF0070C0"/>
      <name val="Arial"/>
      <family val="2"/>
    </font>
    <font>
      <b/>
      <sz val="8"/>
      <name val="Arial"/>
      <family val="2"/>
    </font>
    <font>
      <sz val="12"/>
      <name val="Times New Roman"/>
      <family val="1"/>
    </font>
    <font>
      <b/>
      <sz val="10"/>
      <color rgb="FF0070C0"/>
      <name val="Arial"/>
      <family val="2"/>
    </font>
    <font>
      <u/>
      <sz val="10"/>
      <name val="Arial"/>
      <family val="2"/>
    </font>
    <font>
      <sz val="26"/>
      <color theme="1"/>
      <name val="Calibri"/>
      <family val="2"/>
      <scheme val="minor"/>
    </font>
    <font>
      <sz val="26"/>
      <color rgb="FFFF0000"/>
      <name val="Calibri"/>
      <family val="2"/>
      <scheme val="minor"/>
    </font>
    <font>
      <sz val="26"/>
      <color rgb="FF0070C0"/>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sz val="9"/>
      <name val="Microsoft Sans Serif"/>
      <family val="2"/>
    </font>
    <font>
      <sz val="14"/>
      <name val="Arial"/>
      <family val="2"/>
    </font>
    <font>
      <b/>
      <sz val="16"/>
      <color theme="0"/>
      <name val="Arial"/>
      <family val="2"/>
    </font>
    <font>
      <sz val="12"/>
      <name val="Arial"/>
      <family val="2"/>
    </font>
    <font>
      <b/>
      <sz val="12"/>
      <name val="Arial"/>
      <family val="2"/>
    </font>
    <font>
      <sz val="11"/>
      <name val="Calibri"/>
      <family val="2"/>
    </font>
    <font>
      <b/>
      <sz val="8"/>
      <color rgb="FF0070C0"/>
      <name val="Tahoma"/>
      <family val="2"/>
    </font>
  </fonts>
  <fills count="11">
    <fill>
      <patternFill patternType="none"/>
    </fill>
    <fill>
      <patternFill patternType="gray125"/>
    </fill>
    <fill>
      <patternFill patternType="solid">
        <fgColor rgb="FFFDFF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3" tint="0.79998168889431442"/>
        <bgColor indexed="64"/>
      </patternFill>
    </fill>
    <fill>
      <patternFill patternType="solid">
        <fgColor rgb="FF99CCFF"/>
        <bgColor indexed="64"/>
      </patternFill>
    </fill>
  </fills>
  <borders count="37">
    <border>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rgb="FF000000"/>
      </bottom>
      <diagonal/>
    </border>
    <border>
      <left/>
      <right/>
      <top style="thin">
        <color indexed="64"/>
      </top>
      <bottom style="double">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diagonal/>
    </border>
  </borders>
  <cellStyleXfs count="10">
    <xf numFmtId="0" fontId="0" fillId="0" borderId="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26" fillId="0" borderId="0"/>
    <xf numFmtId="0" fontId="3" fillId="0" borderId="0"/>
    <xf numFmtId="44" fontId="3" fillId="0" borderId="0" applyFont="0" applyFill="0" applyBorder="0" applyAlignment="0" applyProtection="0"/>
    <xf numFmtId="43" fontId="3" fillId="0" borderId="0" applyFont="0" applyFill="0" applyBorder="0" applyAlignment="0" applyProtection="0"/>
  </cellStyleXfs>
  <cellXfs count="328">
    <xf numFmtId="0" fontId="0" fillId="0" borderId="0" xfId="0"/>
    <xf numFmtId="0" fontId="4" fillId="0" borderId="0" xfId="0" applyNumberFormat="1" applyFont="1" applyFill="1" applyBorder="1" applyAlignment="1" applyProtection="1"/>
    <xf numFmtId="0" fontId="4" fillId="2"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4" fillId="2" borderId="0" xfId="0" applyNumberFormat="1" applyFont="1" applyFill="1" applyBorder="1" applyAlignment="1" applyProtection="1">
      <alignment horizontal="right"/>
    </xf>
    <xf numFmtId="164" fontId="4" fillId="2" borderId="0" xfId="0" applyNumberFormat="1" applyFont="1" applyFill="1" applyBorder="1" applyAlignment="1" applyProtection="1">
      <alignment horizontal="right"/>
    </xf>
    <xf numFmtId="3" fontId="5"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xf numFmtId="3" fontId="5" fillId="0" borderId="0" xfId="0" applyNumberFormat="1" applyFont="1" applyFill="1" applyBorder="1" applyAlignment="1" applyProtection="1">
      <alignment horizontal="center" vertical="center"/>
    </xf>
    <xf numFmtId="164" fontId="7" fillId="2"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2"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165" fontId="8" fillId="0" borderId="0" xfId="0" applyNumberFormat="1" applyFont="1" applyFill="1" applyBorder="1" applyAlignment="1" applyProtection="1">
      <alignment horizontal="right" wrapText="1"/>
    </xf>
    <xf numFmtId="165" fontId="8" fillId="2" borderId="0" xfId="0" applyNumberFormat="1" applyFont="1" applyFill="1" applyBorder="1" applyAlignment="1" applyProtection="1">
      <alignment horizontal="right" wrapText="1"/>
    </xf>
    <xf numFmtId="9" fontId="8" fillId="2" borderId="0" xfId="0" applyNumberFormat="1" applyFont="1" applyFill="1" applyBorder="1" applyAlignment="1" applyProtection="1">
      <alignment horizontal="right" wrapText="1"/>
    </xf>
    <xf numFmtId="164" fontId="4" fillId="2" borderId="0" xfId="0" applyNumberFormat="1" applyFont="1" applyFill="1" applyBorder="1" applyAlignment="1" applyProtection="1"/>
    <xf numFmtId="0" fontId="8" fillId="2" borderId="0" xfId="0" applyNumberFormat="1" applyFont="1" applyFill="1" applyBorder="1" applyAlignment="1" applyProtection="1">
      <alignment horizontal="right" vertical="center" wrapText="1"/>
    </xf>
    <xf numFmtId="164" fontId="8" fillId="2" borderId="0" xfId="0" applyNumberFormat="1" applyFont="1" applyFill="1" applyBorder="1" applyAlignment="1" applyProtection="1">
      <alignment horizontal="right" vertical="center"/>
    </xf>
    <xf numFmtId="0" fontId="8" fillId="2"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right"/>
    </xf>
    <xf numFmtId="3" fontId="4" fillId="2" borderId="0" xfId="0" applyNumberFormat="1" applyFont="1" applyFill="1" applyBorder="1" applyAlignment="1" applyProtection="1">
      <alignment horizontal="right"/>
    </xf>
    <xf numFmtId="0" fontId="9" fillId="0" borderId="0" xfId="0" applyNumberFormat="1" applyFont="1" applyFill="1" applyBorder="1" applyAlignment="1" applyProtection="1"/>
    <xf numFmtId="166" fontId="4" fillId="0" borderId="0" xfId="0" applyNumberFormat="1" applyFont="1" applyFill="1" applyBorder="1" applyAlignment="1" applyProtection="1"/>
    <xf numFmtId="166" fontId="4" fillId="2" borderId="0" xfId="0" applyNumberFormat="1" applyFont="1" applyFill="1" applyBorder="1" applyAlignment="1" applyProtection="1"/>
    <xf numFmtId="166" fontId="4" fillId="2" borderId="0" xfId="0" applyNumberFormat="1" applyFont="1" applyFill="1" applyBorder="1" applyAlignment="1" applyProtection="1">
      <alignment horizontal="right" vertical="center"/>
    </xf>
    <xf numFmtId="167" fontId="4" fillId="2" borderId="0" xfId="0" applyNumberFormat="1" applyFont="1" applyFill="1" applyBorder="1" applyAlignment="1" applyProtection="1">
      <alignment horizontal="right" vertical="center"/>
    </xf>
    <xf numFmtId="166" fontId="4" fillId="0" borderId="1" xfId="0" applyNumberFormat="1" applyFont="1" applyFill="1" applyBorder="1" applyAlignment="1" applyProtection="1"/>
    <xf numFmtId="166" fontId="4" fillId="2" borderId="1" xfId="0" applyNumberFormat="1" applyFont="1" applyFill="1" applyBorder="1" applyAlignment="1" applyProtection="1"/>
    <xf numFmtId="166" fontId="4" fillId="2" borderId="1" xfId="0" applyNumberFormat="1" applyFont="1" applyFill="1" applyBorder="1" applyAlignment="1" applyProtection="1">
      <alignment horizontal="right" vertical="center"/>
    </xf>
    <xf numFmtId="164" fontId="4" fillId="2" borderId="1" xfId="0" applyNumberFormat="1" applyFont="1" applyFill="1" applyBorder="1" applyAlignment="1" applyProtection="1"/>
    <xf numFmtId="167" fontId="4" fillId="2" borderId="1" xfId="0" applyNumberFormat="1" applyFont="1" applyFill="1" applyBorder="1" applyAlignment="1" applyProtection="1">
      <alignment horizontal="right" vertical="center"/>
    </xf>
    <xf numFmtId="166" fontId="8" fillId="0" borderId="1" xfId="0" applyNumberFormat="1" applyFont="1" applyFill="1" applyBorder="1" applyAlignment="1" applyProtection="1">
      <alignment vertical="center"/>
    </xf>
    <xf numFmtId="166" fontId="8" fillId="2" borderId="1" xfId="0" applyNumberFormat="1" applyFont="1" applyFill="1" applyBorder="1" applyAlignment="1" applyProtection="1">
      <alignment vertical="center"/>
    </xf>
    <xf numFmtId="166" fontId="8" fillId="2" borderId="1" xfId="0" applyNumberFormat="1" applyFont="1" applyFill="1" applyBorder="1" applyAlignment="1" applyProtection="1">
      <alignment horizontal="right" vertical="center"/>
    </xf>
    <xf numFmtId="164" fontId="8" fillId="2" borderId="1" xfId="0" applyNumberFormat="1" applyFont="1" applyFill="1" applyBorder="1" applyAlignment="1" applyProtection="1">
      <alignment vertical="center"/>
    </xf>
    <xf numFmtId="9" fontId="8" fillId="2" borderId="1" xfId="0" applyNumberFormat="1" applyFont="1" applyFill="1" applyBorder="1" applyAlignment="1" applyProtection="1">
      <alignment horizontal="right" vertical="center"/>
    </xf>
    <xf numFmtId="9" fontId="4" fillId="2"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right"/>
    </xf>
    <xf numFmtId="3" fontId="4" fillId="0" borderId="0" xfId="0" applyNumberFormat="1" applyFont="1" applyFill="1" applyBorder="1" applyAlignment="1" applyProtection="1"/>
    <xf numFmtId="3" fontId="4" fillId="2" borderId="0" xfId="0" applyNumberFormat="1" applyFont="1" applyFill="1" applyBorder="1" applyAlignment="1" applyProtection="1"/>
    <xf numFmtId="0" fontId="4" fillId="0" borderId="0" xfId="0" applyFont="1" applyProtection="1">
      <protection locked="0"/>
    </xf>
    <xf numFmtId="0" fontId="4" fillId="0" borderId="0" xfId="0" applyFont="1"/>
    <xf numFmtId="0" fontId="11" fillId="2" borderId="0" xfId="0" applyNumberFormat="1" applyFont="1" applyFill="1" applyBorder="1" applyAlignment="1" applyProtection="1"/>
    <xf numFmtId="3" fontId="11" fillId="0" borderId="0" xfId="0" applyNumberFormat="1" applyFont="1" applyFill="1" applyBorder="1" applyAlignment="1" applyProtection="1"/>
    <xf numFmtId="3" fontId="11" fillId="2" borderId="0" xfId="0" applyNumberFormat="1" applyFont="1" applyFill="1" applyBorder="1" applyAlignment="1" applyProtection="1"/>
    <xf numFmtId="167" fontId="11" fillId="2"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left"/>
    </xf>
    <xf numFmtId="3" fontId="12" fillId="0" borderId="0" xfId="0" applyNumberFormat="1" applyFont="1" applyFill="1" applyBorder="1" applyAlignment="1" applyProtection="1">
      <alignment horizontal="left"/>
    </xf>
    <xf numFmtId="3" fontId="12" fillId="2" borderId="0" xfId="0" applyNumberFormat="1" applyFont="1" applyFill="1" applyBorder="1" applyAlignment="1" applyProtection="1">
      <alignment horizontal="left"/>
    </xf>
    <xf numFmtId="167" fontId="12" fillId="2" borderId="0" xfId="0" applyNumberFormat="1" applyFont="1" applyFill="1" applyBorder="1" applyAlignment="1" applyProtection="1">
      <alignment horizontal="center"/>
    </xf>
    <xf numFmtId="0" fontId="13" fillId="0" borderId="0" xfId="0" applyNumberFormat="1" applyFont="1" applyFill="1" applyBorder="1" applyAlignment="1" applyProtection="1"/>
    <xf numFmtId="167" fontId="13"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167" fontId="8" fillId="2" borderId="0" xfId="0" applyNumberFormat="1" applyFont="1" applyFill="1" applyBorder="1" applyAlignment="1" applyProtection="1">
      <alignment horizontal="center" wrapText="1"/>
    </xf>
    <xf numFmtId="0" fontId="8" fillId="0" borderId="0" xfId="0" applyNumberFormat="1" applyFont="1" applyFill="1" applyBorder="1" applyAlignment="1" applyProtection="1"/>
    <xf numFmtId="166" fontId="9" fillId="0" borderId="0" xfId="0" applyNumberFormat="1" applyFont="1" applyFill="1" applyBorder="1" applyAlignment="1" applyProtection="1"/>
    <xf numFmtId="166" fontId="9" fillId="2" borderId="0" xfId="0" applyNumberFormat="1" applyFont="1" applyFill="1" applyBorder="1" applyAlignment="1" applyProtection="1"/>
    <xf numFmtId="166" fontId="9" fillId="2" borderId="0" xfId="0" applyNumberFormat="1" applyFont="1" applyFill="1" applyBorder="1" applyAlignment="1" applyProtection="1">
      <alignment horizontal="center"/>
    </xf>
    <xf numFmtId="166" fontId="8" fillId="0" borderId="2" xfId="0" applyNumberFormat="1" applyFont="1" applyFill="1" applyBorder="1" applyAlignment="1" applyProtection="1"/>
    <xf numFmtId="166" fontId="8" fillId="2" borderId="2" xfId="0" applyNumberFormat="1" applyFont="1" applyFill="1" applyBorder="1" applyAlignment="1" applyProtection="1"/>
    <xf numFmtId="166" fontId="8" fillId="2" borderId="2" xfId="0" applyNumberFormat="1" applyFont="1" applyFill="1" applyBorder="1" applyAlignment="1" applyProtection="1">
      <alignment horizontal="center"/>
    </xf>
    <xf numFmtId="0" fontId="9" fillId="2" borderId="0" xfId="0" applyNumberFormat="1" applyFont="1" applyFill="1" applyBorder="1" applyAlignment="1" applyProtection="1"/>
    <xf numFmtId="0" fontId="9" fillId="0" borderId="0" xfId="0" applyNumberFormat="1" applyFont="1" applyFill="1" applyBorder="1" applyAlignment="1" applyProtection="1">
      <alignment horizontal="left"/>
    </xf>
    <xf numFmtId="3" fontId="9" fillId="0" borderId="0" xfId="0" applyNumberFormat="1" applyFont="1" applyFill="1" applyBorder="1" applyAlignment="1" applyProtection="1"/>
    <xf numFmtId="3" fontId="9" fillId="2" borderId="0" xfId="0" applyNumberFormat="1" applyFont="1" applyFill="1" applyBorder="1" applyAlignment="1" applyProtection="1"/>
    <xf numFmtId="167" fontId="9" fillId="2" borderId="0" xfId="0" applyNumberFormat="1" applyFont="1" applyFill="1" applyBorder="1" applyAlignment="1" applyProtection="1">
      <alignment horizontal="center"/>
    </xf>
    <xf numFmtId="0" fontId="11" fillId="0" borderId="0" xfId="0" applyFont="1" applyProtection="1">
      <protection locked="0"/>
    </xf>
    <xf numFmtId="0" fontId="11" fillId="0" borderId="0" xfId="0" applyFont="1"/>
    <xf numFmtId="0" fontId="14" fillId="0" borderId="0" xfId="0" applyNumberFormat="1" applyFont="1" applyFill="1" applyBorder="1" applyAlignment="1" applyProtection="1">
      <alignment vertical="center"/>
    </xf>
    <xf numFmtId="0" fontId="14" fillId="2"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2" borderId="0" xfId="0" applyNumberFormat="1" applyFont="1" applyFill="1" applyBorder="1" applyAlignment="1" applyProtection="1">
      <alignment horizontal="right" wrapText="1"/>
    </xf>
    <xf numFmtId="0" fontId="8" fillId="2" borderId="0" xfId="0" applyNumberFormat="1" applyFont="1" applyFill="1" applyBorder="1" applyAlignment="1" applyProtection="1">
      <alignment horizontal="right"/>
    </xf>
    <xf numFmtId="0" fontId="8" fillId="0"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vertical="center"/>
    </xf>
    <xf numFmtId="0" fontId="4" fillId="0" borderId="0" xfId="0" applyFont="1" applyProtection="1"/>
    <xf numFmtId="0" fontId="8" fillId="2" borderId="0" xfId="0" applyNumberFormat="1" applyFont="1" applyFill="1" applyBorder="1" applyAlignment="1" applyProtection="1">
      <alignment vertical="center" wrapText="1"/>
    </xf>
    <xf numFmtId="0" fontId="8" fillId="2" borderId="0" xfId="0" applyNumberFormat="1" applyFont="1" applyFill="1" applyBorder="1" applyAlignment="1" applyProtection="1">
      <alignment horizontal="left" wrapText="1"/>
    </xf>
    <xf numFmtId="167" fontId="4" fillId="2" borderId="0" xfId="0" applyNumberFormat="1" applyFont="1" applyFill="1" applyBorder="1" applyAlignment="1" applyProtection="1">
      <alignment horizontal="right"/>
    </xf>
    <xf numFmtId="166" fontId="4" fillId="2" borderId="0" xfId="0" applyNumberFormat="1" applyFont="1" applyFill="1" applyBorder="1" applyAlignment="1" applyProtection="1">
      <alignment horizontal="right"/>
    </xf>
    <xf numFmtId="0" fontId="8" fillId="0" borderId="0" xfId="0" applyNumberFormat="1" applyFont="1" applyFill="1" applyBorder="1" applyAlignment="1" applyProtection="1">
      <alignment vertical="center"/>
    </xf>
    <xf numFmtId="166" fontId="8" fillId="2" borderId="2" xfId="0" applyNumberFormat="1" applyFont="1" applyFill="1" applyBorder="1" applyAlignment="1" applyProtection="1">
      <alignment horizontal="right"/>
    </xf>
    <xf numFmtId="164" fontId="8" fillId="2" borderId="1" xfId="0" applyNumberFormat="1" applyFont="1" applyFill="1" applyBorder="1" applyAlignment="1" applyProtection="1"/>
    <xf numFmtId="167" fontId="8" fillId="2" borderId="1" xfId="0" applyNumberFormat="1" applyFont="1" applyFill="1" applyBorder="1" applyAlignment="1" applyProtection="1">
      <alignment horizontal="right"/>
    </xf>
    <xf numFmtId="166" fontId="4" fillId="2" borderId="1" xfId="0" applyNumberFormat="1" applyFont="1" applyFill="1" applyBorder="1" applyAlignment="1" applyProtection="1">
      <alignment horizontal="right"/>
    </xf>
    <xf numFmtId="167" fontId="4" fillId="2" borderId="1" xfId="0" applyNumberFormat="1" applyFont="1" applyFill="1" applyBorder="1" applyAlignment="1" applyProtection="1">
      <alignment horizontal="right"/>
    </xf>
    <xf numFmtId="0" fontId="4" fillId="2" borderId="0" xfId="0" applyNumberFormat="1" applyFont="1" applyFill="1" applyBorder="1" applyAlignment="1" applyProtection="1">
      <alignment wrapText="1"/>
    </xf>
    <xf numFmtId="0" fontId="8"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right"/>
    </xf>
    <xf numFmtId="3" fontId="13" fillId="2" borderId="0" xfId="0" applyNumberFormat="1" applyFont="1" applyFill="1" applyBorder="1" applyAlignment="1" applyProtection="1">
      <alignment horizontal="center" vertical="center"/>
    </xf>
    <xf numFmtId="0" fontId="9" fillId="2" borderId="0" xfId="0" applyNumberFormat="1" applyFont="1" applyFill="1" applyBorder="1" applyAlignment="1" applyProtection="1">
      <alignment horizontal="right"/>
    </xf>
    <xf numFmtId="0" fontId="9" fillId="2" borderId="0" xfId="0" applyNumberFormat="1" applyFont="1" applyFill="1" applyBorder="1" applyAlignment="1" applyProtection="1">
      <alignment horizontal="center"/>
    </xf>
    <xf numFmtId="164" fontId="9" fillId="2" borderId="0" xfId="0" applyNumberFormat="1" applyFont="1" applyFill="1" applyBorder="1" applyAlignment="1" applyProtection="1"/>
    <xf numFmtId="167" fontId="9" fillId="2" borderId="0" xfId="0" applyNumberFormat="1" applyFont="1" applyFill="1" applyBorder="1" applyAlignment="1" applyProtection="1">
      <alignment horizontal="right"/>
    </xf>
    <xf numFmtId="168" fontId="9" fillId="0" borderId="0" xfId="0" applyNumberFormat="1" applyFont="1" applyFill="1" applyBorder="1" applyAlignment="1" applyProtection="1"/>
    <xf numFmtId="168" fontId="9" fillId="2" borderId="0" xfId="0" applyNumberFormat="1" applyFont="1" applyFill="1" applyBorder="1" applyAlignment="1" applyProtection="1"/>
    <xf numFmtId="168" fontId="9" fillId="2" borderId="0" xfId="0" applyNumberFormat="1" applyFont="1" applyFill="1" applyBorder="1" applyAlignment="1" applyProtection="1">
      <alignment horizontal="right"/>
    </xf>
    <xf numFmtId="9" fontId="9" fillId="0" borderId="0" xfId="0" applyNumberFormat="1" applyFont="1" applyFill="1" applyBorder="1" applyAlignment="1" applyProtection="1">
      <alignment horizontal="center"/>
    </xf>
    <xf numFmtId="168" fontId="8" fillId="0" borderId="2" xfId="0" applyNumberFormat="1" applyFont="1" applyFill="1" applyBorder="1" applyAlignment="1" applyProtection="1"/>
    <xf numFmtId="168" fontId="8" fillId="2" borderId="2" xfId="0" applyNumberFormat="1" applyFont="1" applyFill="1" applyBorder="1" applyAlignment="1" applyProtection="1"/>
    <xf numFmtId="168" fontId="8" fillId="2" borderId="2" xfId="0" applyNumberFormat="1" applyFont="1" applyFill="1" applyBorder="1" applyAlignment="1" applyProtection="1">
      <alignment horizontal="right"/>
    </xf>
    <xf numFmtId="164" fontId="8" fillId="2" borderId="2" xfId="0" applyNumberFormat="1" applyFont="1" applyFill="1" applyBorder="1" applyAlignment="1" applyProtection="1"/>
    <xf numFmtId="167" fontId="8" fillId="2" borderId="2" xfId="0" applyNumberFormat="1" applyFont="1" applyFill="1" applyBorder="1" applyAlignment="1" applyProtection="1">
      <alignment horizontal="right"/>
    </xf>
    <xf numFmtId="168" fontId="9" fillId="2" borderId="0" xfId="0" applyNumberFormat="1" applyFont="1" applyFill="1" applyBorder="1" applyAlignment="1" applyProtection="1">
      <alignment horizontal="center"/>
    </xf>
    <xf numFmtId="169" fontId="9" fillId="2" borderId="0" xfId="0" applyNumberFormat="1" applyFont="1" applyFill="1" applyBorder="1" applyAlignment="1" applyProtection="1"/>
    <xf numFmtId="170" fontId="9" fillId="0" borderId="0" xfId="0" applyNumberFormat="1" applyFont="1" applyFill="1" applyBorder="1" applyAlignment="1" applyProtection="1"/>
    <xf numFmtId="170" fontId="9" fillId="2" borderId="0" xfId="0" applyNumberFormat="1" applyFont="1" applyFill="1" applyBorder="1" applyAlignment="1" applyProtection="1"/>
    <xf numFmtId="0" fontId="15" fillId="0" borderId="0" xfId="0" applyNumberFormat="1" applyFont="1" applyFill="1" applyBorder="1" applyAlignment="1" applyProtection="1">
      <alignment horizontal="right"/>
    </xf>
    <xf numFmtId="0" fontId="9" fillId="0" borderId="0" xfId="0" applyNumberFormat="1" applyFont="1" applyFill="1" applyBorder="1" applyAlignment="1" applyProtection="1"/>
    <xf numFmtId="0" fontId="9" fillId="2" borderId="0" xfId="0" applyNumberFormat="1" applyFont="1" applyFill="1" applyBorder="1" applyAlignment="1" applyProtection="1"/>
    <xf numFmtId="3" fontId="16" fillId="0" borderId="0" xfId="0" applyNumberFormat="1" applyFont="1" applyFill="1" applyBorder="1" applyAlignment="1" applyProtection="1">
      <alignment horizontal="left" vertical="center"/>
    </xf>
    <xf numFmtId="171" fontId="17" fillId="0" borderId="0" xfId="0" applyNumberFormat="1" applyFont="1" applyFill="1" applyBorder="1" applyAlignment="1" applyProtection="1">
      <alignment horizontal="right"/>
    </xf>
    <xf numFmtId="171" fontId="9" fillId="0" borderId="0" xfId="0" applyNumberFormat="1" applyFont="1" applyFill="1" applyBorder="1" applyAlignment="1" applyProtection="1">
      <alignment horizontal="right"/>
    </xf>
    <xf numFmtId="164" fontId="8" fillId="2" borderId="0" xfId="0" applyNumberFormat="1" applyFont="1" applyFill="1" applyBorder="1" applyAlignment="1" applyProtection="1">
      <alignment horizontal="right" wrapText="1"/>
    </xf>
    <xf numFmtId="171" fontId="9" fillId="2" borderId="0" xfId="0" applyNumberFormat="1" applyFont="1" applyFill="1" applyBorder="1" applyAlignment="1" applyProtection="1">
      <alignment horizontal="right"/>
    </xf>
    <xf numFmtId="164" fontId="11" fillId="2" borderId="0" xfId="0" applyNumberFormat="1" applyFont="1" applyFill="1" applyBorder="1" applyAlignment="1" applyProtection="1"/>
    <xf numFmtId="171" fontId="11" fillId="2" borderId="0" xfId="0" applyNumberFormat="1" applyFont="1" applyFill="1" applyBorder="1" applyAlignment="1" applyProtection="1">
      <alignment horizontal="right"/>
    </xf>
    <xf numFmtId="0" fontId="8" fillId="0" borderId="0" xfId="0" applyNumberFormat="1" applyFont="1" applyFill="1" applyBorder="1" applyAlignment="1" applyProtection="1"/>
    <xf numFmtId="0" fontId="11" fillId="0" borderId="0" xfId="0" applyFont="1" applyProtection="1"/>
    <xf numFmtId="167" fontId="13" fillId="2" borderId="2" xfId="0" applyNumberFormat="1" applyFont="1" applyFill="1" applyBorder="1" applyAlignment="1" applyProtection="1">
      <alignment horizontal="right"/>
    </xf>
    <xf numFmtId="0" fontId="8" fillId="0" borderId="0" xfId="0" applyNumberFormat="1" applyFont="1" applyFill="1" applyBorder="1" applyAlignment="1" applyProtection="1">
      <alignment wrapText="1"/>
    </xf>
    <xf numFmtId="0" fontId="9" fillId="2" borderId="0" xfId="0" applyNumberFormat="1" applyFont="1" applyFill="1" applyBorder="1" applyAlignment="1" applyProtection="1">
      <alignment wrapText="1"/>
    </xf>
    <xf numFmtId="171" fontId="11"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right" vertical="center"/>
    </xf>
    <xf numFmtId="166" fontId="9" fillId="2" borderId="0" xfId="0" applyNumberFormat="1" applyFont="1" applyFill="1" applyBorder="1" applyAlignment="1" applyProtection="1">
      <alignment horizontal="right"/>
    </xf>
    <xf numFmtId="0" fontId="4" fillId="0" borderId="3" xfId="0" applyNumberFormat="1" applyFont="1" applyFill="1" applyBorder="1" applyAlignment="1" applyProtection="1"/>
    <xf numFmtId="166" fontId="4" fillId="0" borderId="4" xfId="0" applyNumberFormat="1" applyFont="1" applyFill="1" applyBorder="1" applyAlignment="1" applyProtection="1"/>
    <xf numFmtId="166" fontId="4" fillId="2" borderId="4" xfId="0" applyNumberFormat="1" applyFont="1" applyFill="1" applyBorder="1" applyAlignment="1" applyProtection="1"/>
    <xf numFmtId="166" fontId="4" fillId="2" borderId="4" xfId="0" applyNumberFormat="1" applyFont="1" applyFill="1" applyBorder="1" applyAlignment="1" applyProtection="1">
      <alignment horizontal="right" vertical="center"/>
    </xf>
    <xf numFmtId="164" fontId="4" fillId="2" borderId="4" xfId="0" applyNumberFormat="1" applyFont="1" applyFill="1" applyBorder="1" applyAlignment="1" applyProtection="1"/>
    <xf numFmtId="167" fontId="4" fillId="2" borderId="5" xfId="0" applyNumberFormat="1" applyFont="1" applyFill="1" applyBorder="1" applyAlignment="1" applyProtection="1">
      <alignment horizontal="right" vertical="center"/>
    </xf>
    <xf numFmtId="0" fontId="4" fillId="0" borderId="6" xfId="0" applyNumberFormat="1" applyFont="1" applyFill="1" applyBorder="1" applyAlignment="1" applyProtection="1"/>
    <xf numFmtId="167" fontId="4" fillId="2" borderId="7" xfId="0" applyNumberFormat="1" applyFont="1" applyFill="1" applyBorder="1" applyAlignment="1" applyProtection="1">
      <alignment horizontal="right" vertical="center"/>
    </xf>
    <xf numFmtId="0" fontId="4" fillId="0" borderId="8" xfId="0" applyNumberFormat="1" applyFont="1" applyFill="1" applyBorder="1" applyAlignment="1" applyProtection="1"/>
    <xf numFmtId="167" fontId="4" fillId="2" borderId="9"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vertical="center"/>
    </xf>
    <xf numFmtId="166" fontId="8" fillId="0" borderId="2" xfId="0" applyNumberFormat="1" applyFont="1" applyFill="1" applyBorder="1" applyAlignment="1" applyProtection="1">
      <alignment vertical="center"/>
    </xf>
    <xf numFmtId="166" fontId="8" fillId="2" borderId="2" xfId="0" applyNumberFormat="1" applyFont="1" applyFill="1" applyBorder="1" applyAlignment="1" applyProtection="1">
      <alignment vertical="center"/>
    </xf>
    <xf numFmtId="166" fontId="8" fillId="2" borderId="2" xfId="0" applyNumberFormat="1" applyFont="1" applyFill="1" applyBorder="1" applyAlignment="1" applyProtection="1">
      <alignment horizontal="right" vertical="center"/>
    </xf>
    <xf numFmtId="164" fontId="8" fillId="2" borderId="2" xfId="0" applyNumberFormat="1" applyFont="1" applyFill="1" applyBorder="1" applyAlignment="1" applyProtection="1">
      <alignment vertical="center"/>
    </xf>
    <xf numFmtId="9" fontId="8" fillId="2" borderId="2" xfId="0" applyNumberFormat="1" applyFont="1" applyFill="1" applyBorder="1" applyAlignment="1" applyProtection="1">
      <alignment horizontal="right" vertical="center"/>
    </xf>
    <xf numFmtId="164" fontId="4" fillId="0" borderId="0" xfId="0" applyNumberFormat="1" applyFont="1" applyFill="1" applyBorder="1" applyAlignment="1" applyProtection="1"/>
    <xf numFmtId="164" fontId="8" fillId="0" borderId="2" xfId="0" applyNumberFormat="1" applyFont="1" applyFill="1" applyBorder="1" applyAlignment="1" applyProtection="1">
      <alignment vertical="center"/>
    </xf>
    <xf numFmtId="3" fontId="10" fillId="0" borderId="0" xfId="0" applyNumberFormat="1" applyFont="1" applyFill="1" applyBorder="1" applyAlignment="1" applyProtection="1">
      <alignment horizontal="right"/>
    </xf>
    <xf numFmtId="0" fontId="20" fillId="0" borderId="0" xfId="0" applyFont="1" applyAlignment="1">
      <alignment horizontal="right"/>
    </xf>
    <xf numFmtId="0" fontId="21" fillId="0" borderId="0" xfId="0" applyFont="1" applyAlignment="1">
      <alignment horizontal="center"/>
    </xf>
    <xf numFmtId="0" fontId="23" fillId="0" borderId="0" xfId="0" applyFont="1" applyAlignment="1">
      <alignment horizontal="center"/>
    </xf>
    <xf numFmtId="0" fontId="24" fillId="3" borderId="0" xfId="0" applyFont="1" applyFill="1"/>
    <xf numFmtId="0" fontId="25" fillId="3" borderId="0" xfId="0" applyFont="1" applyFill="1" applyAlignment="1">
      <alignment horizontal="center"/>
    </xf>
    <xf numFmtId="15" fontId="23" fillId="0" borderId="0" xfId="0" quotePrefix="1" applyNumberFormat="1" applyFont="1" applyAlignment="1">
      <alignment horizontal="center"/>
    </xf>
    <xf numFmtId="0" fontId="27" fillId="0" borderId="0" xfId="6" applyFont="1"/>
    <xf numFmtId="0" fontId="26" fillId="0" borderId="0" xfId="6"/>
    <xf numFmtId="0" fontId="29" fillId="0" borderId="0" xfId="6" applyFont="1"/>
    <xf numFmtId="0" fontId="29" fillId="0" borderId="0" xfId="6" applyFont="1" applyAlignment="1">
      <alignment horizontal="right"/>
    </xf>
    <xf numFmtId="0" fontId="29" fillId="4" borderId="0" xfId="6" applyFont="1" applyFill="1" applyAlignment="1">
      <alignment horizontal="center" wrapText="1"/>
    </xf>
    <xf numFmtId="38" fontId="26" fillId="0" borderId="0" xfId="6" applyNumberFormat="1"/>
    <xf numFmtId="38" fontId="30" fillId="0" borderId="0" xfId="6" applyNumberFormat="1" applyFont="1"/>
    <xf numFmtId="0" fontId="31" fillId="0" borderId="0" xfId="6" applyFont="1"/>
    <xf numFmtId="0" fontId="26" fillId="0" borderId="0" xfId="6" applyAlignment="1">
      <alignment wrapText="1"/>
    </xf>
    <xf numFmtId="38" fontId="32" fillId="0" borderId="0" xfId="6" applyNumberFormat="1" applyFont="1"/>
    <xf numFmtId="0" fontId="33" fillId="0" borderId="0" xfId="6" applyFont="1"/>
    <xf numFmtId="0" fontId="34" fillId="0" borderId="0" xfId="6" applyFont="1"/>
    <xf numFmtId="174" fontId="33" fillId="0" borderId="0" xfId="6" applyNumberFormat="1" applyFont="1"/>
    <xf numFmtId="0" fontId="34" fillId="0" borderId="15" xfId="6" applyFont="1" applyBorder="1"/>
    <xf numFmtId="42" fontId="34" fillId="0" borderId="15" xfId="6" applyNumberFormat="1" applyFont="1" applyBorder="1"/>
    <xf numFmtId="42" fontId="34" fillId="4" borderId="15" xfId="6" applyNumberFormat="1" applyFont="1" applyFill="1" applyBorder="1"/>
    <xf numFmtId="0" fontId="35" fillId="0" borderId="0" xfId="6" applyFont="1"/>
    <xf numFmtId="0" fontId="36" fillId="0" borderId="0" xfId="6" applyFont="1"/>
    <xf numFmtId="0" fontId="37" fillId="0" borderId="0" xfId="0" applyFont="1" applyAlignment="1">
      <alignment vertical="center"/>
    </xf>
    <xf numFmtId="0" fontId="39" fillId="0" borderId="0" xfId="0" applyFont="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5" borderId="0" xfId="0" applyFill="1"/>
    <xf numFmtId="42" fontId="0" fillId="5" borderId="0" xfId="0" applyNumberFormat="1" applyFill="1"/>
    <xf numFmtId="0" fontId="3" fillId="0" borderId="0" xfId="7"/>
    <xf numFmtId="0" fontId="44" fillId="0" borderId="0" xfId="7" applyFont="1"/>
    <xf numFmtId="0" fontId="19" fillId="0" borderId="18" xfId="7" applyFont="1" applyBorder="1" applyAlignment="1">
      <alignment horizontal="center"/>
    </xf>
    <xf numFmtId="173" fontId="19" fillId="0" borderId="0" xfId="8" applyNumberFormat="1" applyFont="1" applyAlignment="1">
      <alignment horizontal="right"/>
    </xf>
    <xf numFmtId="0" fontId="19" fillId="0" borderId="0" xfId="7" applyFont="1"/>
    <xf numFmtId="0" fontId="3" fillId="0" borderId="0" xfId="7" applyAlignment="1">
      <alignment horizontal="left" indent="1"/>
    </xf>
    <xf numFmtId="172" fontId="0" fillId="0" borderId="0" xfId="9" applyNumberFormat="1" applyFont="1" applyFill="1" applyAlignment="1">
      <alignment horizontal="right"/>
    </xf>
    <xf numFmtId="172" fontId="0" fillId="0" borderId="10" xfId="9" applyNumberFormat="1" applyFont="1" applyFill="1" applyBorder="1" applyAlignment="1">
      <alignment horizontal="right"/>
    </xf>
    <xf numFmtId="0" fontId="19" fillId="0" borderId="0" xfId="7" applyFont="1" applyAlignment="1">
      <alignment horizontal="left" indent="6"/>
    </xf>
    <xf numFmtId="172" fontId="19" fillId="0" borderId="10" xfId="9" applyNumberFormat="1" applyFont="1" applyBorder="1" applyAlignment="1">
      <alignment horizontal="center"/>
    </xf>
    <xf numFmtId="173" fontId="19" fillId="4" borderId="11" xfId="8" applyNumberFormat="1" applyFont="1" applyFill="1" applyBorder="1" applyAlignment="1">
      <alignment horizontal="right"/>
    </xf>
    <xf numFmtId="0" fontId="45" fillId="0" borderId="19" xfId="7" applyFont="1" applyBorder="1"/>
    <xf numFmtId="0" fontId="3" fillId="0" borderId="20" xfId="7" applyBorder="1"/>
    <xf numFmtId="0" fontId="3" fillId="0" borderId="21" xfId="7" applyBorder="1"/>
    <xf numFmtId="0" fontId="19" fillId="7" borderId="22" xfId="7" applyFont="1" applyFill="1" applyBorder="1" applyAlignment="1">
      <alignment horizontal="center"/>
    </xf>
    <xf numFmtId="0" fontId="3" fillId="0" borderId="23" xfId="7" applyBorder="1"/>
    <xf numFmtId="0" fontId="3" fillId="0" borderId="22" xfId="7" applyBorder="1"/>
    <xf numFmtId="0" fontId="46" fillId="0" borderId="0" xfId="7" applyFont="1" applyAlignment="1">
      <alignment horizontal="center"/>
    </xf>
    <xf numFmtId="0" fontId="3" fillId="0" borderId="0" xfId="7" applyAlignment="1">
      <alignment horizontal="center" vertical="center"/>
    </xf>
    <xf numFmtId="37" fontId="3" fillId="0" borderId="0" xfId="7" applyNumberFormat="1" applyAlignment="1">
      <alignment horizontal="center"/>
    </xf>
    <xf numFmtId="37" fontId="3" fillId="0" borderId="0" xfId="7" applyNumberFormat="1" applyAlignment="1">
      <alignment horizontal="center" vertical="center"/>
    </xf>
    <xf numFmtId="173" fontId="19" fillId="0" borderId="11" xfId="8" applyNumberFormat="1" applyFont="1" applyBorder="1" applyAlignment="1">
      <alignment horizontal="right"/>
    </xf>
    <xf numFmtId="0" fontId="3" fillId="0" borderId="24" xfId="7" applyBorder="1"/>
    <xf numFmtId="0" fontId="3" fillId="0" borderId="25" xfId="7" applyBorder="1"/>
    <xf numFmtId="0" fontId="3" fillId="0" borderId="26" xfId="7" applyBorder="1"/>
    <xf numFmtId="0" fontId="47" fillId="0" borderId="0" xfId="0" applyFont="1" applyProtection="1">
      <protection locked="0"/>
    </xf>
    <xf numFmtId="165" fontId="8" fillId="0" borderId="0" xfId="0" applyNumberFormat="1" applyFont="1" applyFill="1" applyBorder="1" applyAlignment="1" applyProtection="1">
      <alignment horizontal="center" wrapText="1"/>
    </xf>
    <xf numFmtId="165" fontId="8" fillId="2" borderId="0" xfId="0" applyNumberFormat="1" applyFont="1" applyFill="1" applyBorder="1" applyAlignment="1" applyProtection="1">
      <alignment horizontal="center" wrapText="1"/>
    </xf>
    <xf numFmtId="0" fontId="4" fillId="0" borderId="0" xfId="0" applyFont="1" applyAlignment="1">
      <alignment horizontal="left"/>
    </xf>
    <xf numFmtId="0" fontId="8" fillId="0" borderId="0" xfId="0" applyFont="1" applyAlignment="1">
      <alignment horizontal="right" vertical="center"/>
    </xf>
    <xf numFmtId="0" fontId="4" fillId="2" borderId="0" xfId="0" applyFont="1" applyFill="1"/>
    <xf numFmtId="0" fontId="9" fillId="0" borderId="0" xfId="0" applyFont="1"/>
    <xf numFmtId="164" fontId="4" fillId="0" borderId="10" xfId="0" applyNumberFormat="1" applyFont="1" applyBorder="1"/>
    <xf numFmtId="164" fontId="4" fillId="2" borderId="10" xfId="0" applyNumberFormat="1" applyFont="1" applyFill="1" applyBorder="1"/>
    <xf numFmtId="167" fontId="4" fillId="2" borderId="10" xfId="0" applyNumberFormat="1" applyFont="1" applyFill="1" applyBorder="1" applyAlignment="1">
      <alignment horizontal="right" vertical="center"/>
    </xf>
    <xf numFmtId="164" fontId="4" fillId="2" borderId="0" xfId="0" applyNumberFormat="1" applyFont="1" applyFill="1"/>
    <xf numFmtId="167" fontId="4" fillId="2" borderId="0" xfId="0" applyNumberFormat="1" applyFont="1" applyFill="1" applyAlignment="1">
      <alignment horizontal="right" vertical="center"/>
    </xf>
    <xf numFmtId="38" fontId="4" fillId="0" borderId="0" xfId="0" applyNumberFormat="1" applyFont="1" applyProtection="1">
      <protection locked="0"/>
    </xf>
    <xf numFmtId="0" fontId="8" fillId="0" borderId="0" xfId="0" applyFont="1" applyAlignment="1">
      <alignment vertical="center"/>
    </xf>
    <xf numFmtId="166" fontId="8" fillId="0" borderId="15" xfId="0" applyNumberFormat="1" applyFont="1" applyFill="1" applyBorder="1" applyAlignment="1" applyProtection="1">
      <alignment vertical="center"/>
    </xf>
    <xf numFmtId="166" fontId="8" fillId="2" borderId="15" xfId="0" applyNumberFormat="1" applyFont="1" applyFill="1" applyBorder="1" applyAlignment="1" applyProtection="1">
      <alignment vertical="center"/>
    </xf>
    <xf numFmtId="166" fontId="8" fillId="2" borderId="15" xfId="0" applyNumberFormat="1" applyFont="1" applyFill="1" applyBorder="1" applyAlignment="1" applyProtection="1">
      <alignment horizontal="right" vertical="center"/>
    </xf>
    <xf numFmtId="165" fontId="8" fillId="0" borderId="29" xfId="0" applyNumberFormat="1" applyFont="1" applyFill="1" applyBorder="1" applyAlignment="1" applyProtection="1">
      <alignment horizontal="center" wrapText="1"/>
    </xf>
    <xf numFmtId="164" fontId="4" fillId="2" borderId="30" xfId="0" applyNumberFormat="1" applyFont="1" applyFill="1" applyBorder="1" applyAlignment="1" applyProtection="1"/>
    <xf numFmtId="0" fontId="8"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xf>
    <xf numFmtId="166" fontId="4" fillId="0" borderId="30" xfId="0" applyNumberFormat="1" applyFont="1" applyFill="1" applyBorder="1" applyAlignment="1" applyProtection="1"/>
    <xf numFmtId="166" fontId="8" fillId="0" borderId="31" xfId="0" applyNumberFormat="1" applyFont="1" applyFill="1" applyBorder="1" applyAlignment="1" applyProtection="1">
      <alignment vertical="center"/>
    </xf>
    <xf numFmtId="166" fontId="4" fillId="2" borderId="30" xfId="0" applyNumberFormat="1" applyFont="1" applyFill="1" applyBorder="1" applyAlignment="1" applyProtection="1"/>
    <xf numFmtId="166" fontId="4" fillId="0" borderId="32" xfId="0" applyNumberFormat="1" applyFont="1" applyFill="1" applyBorder="1" applyAlignment="1" applyProtection="1"/>
    <xf numFmtId="166" fontId="8" fillId="0" borderId="32" xfId="0" applyNumberFormat="1" applyFont="1" applyFill="1" applyBorder="1" applyAlignment="1" applyProtection="1">
      <alignment vertical="center"/>
    </xf>
    <xf numFmtId="0" fontId="10" fillId="0" borderId="30" xfId="0" applyNumberFormat="1" applyFont="1" applyFill="1" applyBorder="1" applyAlignment="1" applyProtection="1">
      <alignment horizontal="right"/>
    </xf>
    <xf numFmtId="166" fontId="8" fillId="0" borderId="27" xfId="0" applyNumberFormat="1" applyFont="1" applyFill="1" applyBorder="1" applyAlignment="1" applyProtection="1">
      <alignment vertical="center"/>
    </xf>
    <xf numFmtId="0" fontId="8" fillId="0" borderId="0" xfId="0" applyFont="1" applyProtection="1">
      <protection locked="0"/>
    </xf>
    <xf numFmtId="0" fontId="8" fillId="0" borderId="0" xfId="0" applyFont="1"/>
    <xf numFmtId="0" fontId="48" fillId="0" borderId="0" xfId="0" applyFont="1"/>
    <xf numFmtId="0" fontId="24" fillId="8" borderId="0" xfId="0" applyFont="1" applyFill="1"/>
    <xf numFmtId="0" fontId="49" fillId="8" borderId="0" xfId="0" applyFont="1" applyFill="1" applyAlignment="1">
      <alignment horizontal="center"/>
    </xf>
    <xf numFmtId="166" fontId="4" fillId="0" borderId="0" xfId="0" applyNumberFormat="1" applyFont="1" applyFill="1" applyBorder="1" applyAlignment="1" applyProtection="1"/>
    <xf numFmtId="0" fontId="4" fillId="0" borderId="0" xfId="0" applyFont="1"/>
    <xf numFmtId="167" fontId="8"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center"/>
    </xf>
    <xf numFmtId="168" fontId="9" fillId="0" borderId="0" xfId="0" applyNumberFormat="1" applyFont="1" applyFill="1" applyBorder="1" applyAlignment="1" applyProtection="1"/>
    <xf numFmtId="166" fontId="8" fillId="0" borderId="33" xfId="0" applyNumberFormat="1" applyFont="1" applyBorder="1" applyProtection="1">
      <protection locked="0"/>
    </xf>
    <xf numFmtId="166" fontId="8" fillId="0" borderId="30" xfId="0" applyNumberFormat="1" applyFont="1" applyFill="1" applyBorder="1" applyAlignment="1" applyProtection="1">
      <alignment vertical="center"/>
    </xf>
    <xf numFmtId="0" fontId="4" fillId="0" borderId="0" xfId="0" applyFont="1" applyBorder="1"/>
    <xf numFmtId="166" fontId="4" fillId="0" borderId="27" xfId="0" applyNumberFormat="1" applyFont="1" applyFill="1" applyBorder="1" applyAlignment="1" applyProtection="1"/>
    <xf numFmtId="166" fontId="4" fillId="9" borderId="30" xfId="0" applyNumberFormat="1" applyFont="1" applyFill="1" applyBorder="1" applyAlignment="1" applyProtection="1"/>
    <xf numFmtId="0" fontId="4" fillId="9" borderId="0" xfId="0" applyFont="1" applyFill="1" applyProtection="1">
      <protection locked="0"/>
    </xf>
    <xf numFmtId="0" fontId="4" fillId="9" borderId="0" xfId="0" applyFont="1" applyFill="1"/>
    <xf numFmtId="166" fontId="8" fillId="9" borderId="28" xfId="0" applyNumberFormat="1" applyFont="1" applyFill="1" applyBorder="1" applyAlignment="1" applyProtection="1"/>
    <xf numFmtId="0" fontId="8" fillId="9" borderId="0" xfId="0" applyFont="1" applyFill="1" applyProtection="1">
      <protection locked="0"/>
    </xf>
    <xf numFmtId="0" fontId="8" fillId="9" borderId="0" xfId="0" applyFont="1" applyFill="1"/>
    <xf numFmtId="165" fontId="8" fillId="0" borderId="29" xfId="0" applyNumberFormat="1" applyFont="1" applyFill="1" applyBorder="1" applyAlignment="1" applyProtection="1">
      <alignment horizontal="right" wrapText="1"/>
    </xf>
    <xf numFmtId="3" fontId="11" fillId="2" borderId="30" xfId="0" applyNumberFormat="1" applyFont="1" applyFill="1" applyBorder="1" applyAlignment="1" applyProtection="1"/>
    <xf numFmtId="3" fontId="11" fillId="0" borderId="30" xfId="0" applyNumberFormat="1" applyFont="1" applyFill="1" applyBorder="1" applyAlignment="1" applyProtection="1"/>
    <xf numFmtId="166" fontId="9" fillId="0" borderId="30" xfId="0" applyNumberFormat="1" applyFont="1" applyFill="1" applyBorder="1" applyAlignment="1" applyProtection="1"/>
    <xf numFmtId="166" fontId="8" fillId="0" borderId="35" xfId="0" applyNumberFormat="1" applyFont="1" applyFill="1" applyBorder="1" applyAlignment="1" applyProtection="1"/>
    <xf numFmtId="166" fontId="9" fillId="2" borderId="30" xfId="0" applyNumberFormat="1" applyFont="1" applyFill="1" applyBorder="1" applyAlignment="1" applyProtection="1"/>
    <xf numFmtId="166" fontId="8" fillId="0" borderId="34" xfId="0" applyNumberFormat="1" applyFont="1" applyFill="1" applyBorder="1" applyAlignment="1" applyProtection="1"/>
    <xf numFmtId="0" fontId="4" fillId="0" borderId="30" xfId="0" applyFont="1" applyBorder="1" applyProtection="1"/>
    <xf numFmtId="0" fontId="4" fillId="0" borderId="30" xfId="0" applyNumberFormat="1" applyFont="1" applyFill="1" applyBorder="1" applyAlignment="1" applyProtection="1">
      <alignment horizontal="right"/>
    </xf>
    <xf numFmtId="166" fontId="4" fillId="2" borderId="32" xfId="0" applyNumberFormat="1" applyFont="1" applyFill="1" applyBorder="1" applyAlignment="1" applyProtection="1"/>
    <xf numFmtId="0" fontId="9" fillId="2" borderId="30" xfId="0" applyNumberFormat="1" applyFont="1" applyFill="1" applyBorder="1" applyAlignment="1" applyProtection="1"/>
    <xf numFmtId="0" fontId="11" fillId="0" borderId="30" xfId="0" applyFont="1" applyBorder="1" applyProtection="1">
      <protection locked="0"/>
    </xf>
    <xf numFmtId="164" fontId="9" fillId="2" borderId="30" xfId="0" applyNumberFormat="1" applyFont="1" applyFill="1" applyBorder="1" applyAlignment="1" applyProtection="1"/>
    <xf numFmtId="168" fontId="9" fillId="0" borderId="30" xfId="0" applyNumberFormat="1" applyFont="1" applyFill="1" applyBorder="1" applyAlignment="1" applyProtection="1"/>
    <xf numFmtId="168" fontId="8" fillId="0" borderId="35" xfId="0" applyNumberFormat="1" applyFont="1" applyFill="1" applyBorder="1" applyAlignment="1" applyProtection="1"/>
    <xf numFmtId="166" fontId="9" fillId="0" borderId="0" xfId="0" applyNumberFormat="1" applyFont="1" applyFill="1" applyBorder="1" applyAlignment="1" applyProtection="1">
      <alignment horizontal="right"/>
    </xf>
    <xf numFmtId="166" fontId="8" fillId="0" borderId="2" xfId="0" applyNumberFormat="1" applyFont="1" applyFill="1" applyBorder="1" applyAlignment="1" applyProtection="1">
      <alignment horizontal="right"/>
    </xf>
    <xf numFmtId="166" fontId="9" fillId="0" borderId="0" xfId="0" applyNumberFormat="1" applyFont="1" applyFill="1" applyBorder="1" applyAlignment="1" applyProtection="1">
      <alignment horizontal="right" wrapText="1"/>
    </xf>
    <xf numFmtId="171" fontId="9" fillId="2" borderId="30" xfId="0" applyNumberFormat="1" applyFont="1" applyFill="1" applyBorder="1" applyAlignment="1" applyProtection="1">
      <alignment horizontal="right"/>
    </xf>
    <xf numFmtId="171" fontId="11" fillId="2" borderId="30" xfId="0" applyNumberFormat="1" applyFont="1" applyFill="1" applyBorder="1" applyAlignment="1" applyProtection="1">
      <alignment horizontal="right"/>
    </xf>
    <xf numFmtId="171" fontId="9" fillId="0" borderId="30" xfId="0" applyNumberFormat="1" applyFont="1" applyFill="1" applyBorder="1" applyAlignment="1" applyProtection="1">
      <alignment horizontal="right"/>
    </xf>
    <xf numFmtId="166" fontId="9" fillId="0" borderId="30" xfId="0" applyNumberFormat="1" applyFont="1" applyFill="1" applyBorder="1" applyAlignment="1" applyProtection="1">
      <alignment horizontal="right"/>
    </xf>
    <xf numFmtId="166" fontId="8" fillId="0" borderId="35" xfId="0" applyNumberFormat="1" applyFont="1" applyFill="1" applyBorder="1" applyAlignment="1" applyProtection="1">
      <alignment horizontal="right"/>
    </xf>
    <xf numFmtId="166" fontId="9" fillId="0" borderId="30" xfId="0" applyNumberFormat="1" applyFont="1" applyFill="1" applyBorder="1" applyAlignment="1" applyProtection="1">
      <alignment horizontal="right" wrapText="1"/>
    </xf>
    <xf numFmtId="166" fontId="8" fillId="0" borderId="34" xfId="0" applyNumberFormat="1" applyFont="1" applyFill="1" applyBorder="1" applyAlignment="1" applyProtection="1">
      <alignment horizontal="right"/>
    </xf>
    <xf numFmtId="171" fontId="8" fillId="0" borderId="0" xfId="0" applyNumberFormat="1" applyFont="1" applyFill="1" applyBorder="1" applyAlignment="1" applyProtection="1">
      <alignment horizontal="center" wrapText="1"/>
    </xf>
    <xf numFmtId="171" fontId="8" fillId="0" borderId="29" xfId="0" applyNumberFormat="1" applyFont="1" applyFill="1" applyBorder="1" applyAlignment="1" applyProtection="1">
      <alignment horizontal="center" wrapText="1"/>
    </xf>
    <xf numFmtId="166" fontId="4" fillId="0" borderId="36" xfId="0" applyNumberFormat="1" applyFont="1" applyFill="1" applyBorder="1" applyAlignment="1" applyProtection="1"/>
    <xf numFmtId="166" fontId="8" fillId="0" borderId="35" xfId="0" applyNumberFormat="1" applyFont="1" applyFill="1" applyBorder="1" applyAlignment="1" applyProtection="1">
      <alignment vertical="center"/>
    </xf>
    <xf numFmtId="164" fontId="4" fillId="0" borderId="30" xfId="0" applyNumberFormat="1" applyFont="1" applyFill="1" applyBorder="1" applyAlignment="1" applyProtection="1"/>
    <xf numFmtId="164" fontId="8" fillId="0" borderId="35" xfId="0" applyNumberFormat="1" applyFont="1" applyFill="1" applyBorder="1" applyAlignment="1" applyProtection="1">
      <alignment vertical="center"/>
    </xf>
    <xf numFmtId="164" fontId="8" fillId="0" borderId="34" xfId="0" applyNumberFormat="1" applyFont="1" applyFill="1" applyBorder="1" applyAlignment="1" applyProtection="1">
      <alignment vertical="center"/>
    </xf>
    <xf numFmtId="0" fontId="2" fillId="0" borderId="0" xfId="7" applyFont="1"/>
    <xf numFmtId="0" fontId="0" fillId="4" borderId="0" xfId="0" applyFont="1" applyFill="1" applyAlignment="1">
      <alignment horizontal="center"/>
    </xf>
    <xf numFmtId="175" fontId="9" fillId="0" borderId="0" xfId="0" applyNumberFormat="1" applyFont="1" applyFill="1" applyBorder="1" applyAlignment="1" applyProtection="1"/>
    <xf numFmtId="168" fontId="9" fillId="0" borderId="0" xfId="0" applyNumberFormat="1" applyFont="1" applyFill="1" applyBorder="1" applyAlignment="1" applyProtection="1"/>
    <xf numFmtId="175" fontId="9" fillId="0" borderId="30" xfId="0" applyNumberFormat="1" applyFont="1" applyFill="1" applyBorder="1" applyAlignment="1" applyProtection="1"/>
    <xf numFmtId="38" fontId="9" fillId="0" borderId="0" xfId="0" applyNumberFormat="1" applyFont="1" applyFill="1" applyBorder="1" applyAlignment="1" applyProtection="1"/>
    <xf numFmtId="0" fontId="50" fillId="0" borderId="0" xfId="0" applyFont="1"/>
    <xf numFmtId="172" fontId="50" fillId="0" borderId="0" xfId="4" applyNumberFormat="1" applyFont="1"/>
    <xf numFmtId="172" fontId="50" fillId="0" borderId="10" xfId="4" applyNumberFormat="1" applyFont="1" applyBorder="1"/>
    <xf numFmtId="172" fontId="50" fillId="0" borderId="0" xfId="4" applyNumberFormat="1" applyFont="1" applyFill="1"/>
    <xf numFmtId="0" fontId="52" fillId="0" borderId="0" xfId="0" applyFont="1" applyAlignment="1">
      <alignment vertical="center"/>
    </xf>
    <xf numFmtId="172" fontId="50" fillId="0" borderId="0" xfId="4" applyNumberFormat="1" applyFont="1" applyBorder="1"/>
    <xf numFmtId="173" fontId="50" fillId="0" borderId="0" xfId="2" applyNumberFormat="1" applyFont="1" applyBorder="1"/>
    <xf numFmtId="0" fontId="50" fillId="10" borderId="0" xfId="0" applyFont="1" applyFill="1"/>
    <xf numFmtId="173" fontId="51" fillId="10" borderId="11" xfId="2" applyNumberFormat="1" applyFont="1" applyFill="1" applyBorder="1"/>
    <xf numFmtId="0" fontId="1" fillId="0" borderId="0" xfId="7" applyFont="1" applyAlignment="1">
      <alignment horizontal="center"/>
    </xf>
    <xf numFmtId="0" fontId="4" fillId="0" borderId="0" xfId="0" applyFont="1" applyAlignment="1" applyProtection="1">
      <alignment horizontal="center"/>
      <protection locked="0"/>
    </xf>
    <xf numFmtId="0" fontId="53"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171" fontId="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165" fontId="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vertical="center"/>
    </xf>
    <xf numFmtId="0" fontId="50" fillId="0" borderId="0" xfId="0" applyFont="1" applyAlignment="1">
      <alignment horizontal="center"/>
    </xf>
    <xf numFmtId="3" fontId="5" fillId="0" borderId="0" xfId="0" applyNumberFormat="1" applyFont="1" applyAlignment="1">
      <alignment horizontal="center" vertical="center"/>
    </xf>
    <xf numFmtId="0" fontId="5" fillId="0"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14" xfId="0" applyFont="1" applyBorder="1" applyAlignment="1">
      <alignment horizontal="center"/>
    </xf>
    <xf numFmtId="0" fontId="28" fillId="0" borderId="12" xfId="6" applyFont="1" applyBorder="1" applyAlignment="1">
      <alignment horizontal="center"/>
    </xf>
    <xf numFmtId="0" fontId="28" fillId="0" borderId="13" xfId="6" applyFont="1" applyBorder="1" applyAlignment="1">
      <alignment horizontal="center"/>
    </xf>
    <xf numFmtId="0" fontId="28" fillId="0" borderId="14" xfId="6" applyFont="1" applyBorder="1" applyAlignment="1">
      <alignment horizontal="center"/>
    </xf>
    <xf numFmtId="0" fontId="40" fillId="0" borderId="0" xfId="7" applyFont="1" applyAlignment="1">
      <alignment horizontal="center" vertical="center"/>
    </xf>
    <xf numFmtId="0" fontId="40" fillId="0" borderId="16" xfId="7" applyFont="1" applyBorder="1" applyAlignment="1">
      <alignment horizontal="center" vertical="center"/>
    </xf>
    <xf numFmtId="0" fontId="43" fillId="6" borderId="17" xfId="7" applyFont="1" applyFill="1" applyBorder="1" applyAlignment="1">
      <alignment horizontal="left" vertical="center" wrapText="1"/>
    </xf>
    <xf numFmtId="0" fontId="43" fillId="6" borderId="0" xfId="7" applyFont="1" applyFill="1" applyAlignment="1">
      <alignment horizontal="left" vertical="center" wrapText="1"/>
    </xf>
  </cellXfs>
  <cellStyles count="10">
    <cellStyle name="Comma" xfId="4" xr:uid="{00000000-0005-0000-0000-000004000000}"/>
    <cellStyle name="Comma [0]" xfId="5" xr:uid="{00000000-0005-0000-0000-000005000000}"/>
    <cellStyle name="Comma 2 2" xfId="9" xr:uid="{2DB43E08-CF2A-4F7D-B2E5-B5796B4C7399}"/>
    <cellStyle name="Currency" xfId="2" xr:uid="{00000000-0005-0000-0000-000002000000}"/>
    <cellStyle name="Currency [0]" xfId="3" xr:uid="{00000000-0005-0000-0000-000003000000}"/>
    <cellStyle name="Currency 2 2" xfId="8" xr:uid="{536D34BE-F61D-4F2D-A868-F70F7F7F92EE}"/>
    <cellStyle name="Normal" xfId="0" builtinId="0"/>
    <cellStyle name="Normal 2" xfId="6" xr:uid="{1E431334-C0A1-47CF-8B82-9FFA8C4EC7EE}"/>
    <cellStyle name="Normal 2 2" xfId="7" xr:uid="{2E2EBA64-DE64-4AF4-ACA4-12B8D253730E}"/>
    <cellStyle name="Percent" xfId="1" xr:uid="{00000000-0005-0000-0000-000001000000}"/>
  </cellStyles>
  <dxfs count="0"/>
  <tableStyles count="0" defaultTableStyle="TableStyleMedium2" defaultPivotStyle="PivotStyleLight16"/>
  <colors>
    <mruColors>
      <color rgb="FF99CCFF"/>
      <color rgb="FF9999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8DC4-9B25-4A15-82C6-AAC7EA5C4897}">
  <sheetPr>
    <tabColor theme="0"/>
  </sheetPr>
  <dimension ref="D2:F17"/>
  <sheetViews>
    <sheetView showGridLines="0" tabSelected="1" workbookViewId="0"/>
  </sheetViews>
  <sheetFormatPr defaultRowHeight="12.5" x14ac:dyDescent="0.25"/>
  <cols>
    <col min="5" max="5" width="61.1796875" bestFit="1" customWidth="1"/>
  </cols>
  <sheetData>
    <row r="2" spans="4:6" ht="15.5" x14ac:dyDescent="0.35">
      <c r="E2" s="152" t="s">
        <v>305</v>
      </c>
    </row>
    <row r="3" spans="4:6" ht="15.5" x14ac:dyDescent="0.35">
      <c r="E3" s="152" t="s">
        <v>306</v>
      </c>
    </row>
    <row r="9" spans="4:6" ht="28" x14ac:dyDescent="0.6">
      <c r="E9" s="153" t="s">
        <v>264</v>
      </c>
    </row>
    <row r="10" spans="4:6" ht="20" x14ac:dyDescent="0.4">
      <c r="E10" s="154"/>
    </row>
    <row r="11" spans="4:6" ht="20" x14ac:dyDescent="0.4">
      <c r="D11" s="155"/>
      <c r="E11" s="156" t="s">
        <v>341</v>
      </c>
      <c r="F11" s="155"/>
    </row>
    <row r="12" spans="4:6" ht="20" x14ac:dyDescent="0.4">
      <c r="E12" s="154"/>
    </row>
    <row r="13" spans="4:6" ht="20" x14ac:dyDescent="0.4">
      <c r="E13" s="154" t="s">
        <v>265</v>
      </c>
    </row>
    <row r="14" spans="4:6" ht="20" x14ac:dyDescent="0.4">
      <c r="E14" s="154"/>
    </row>
    <row r="15" spans="4:6" ht="20" x14ac:dyDescent="0.4">
      <c r="E15" s="157" t="s">
        <v>307</v>
      </c>
    </row>
    <row r="17" spans="5:5" x14ac:dyDescent="0.25">
      <c r="E17" s="289" t="s">
        <v>330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Q98"/>
  <sheetViews>
    <sheetView workbookViewId="0">
      <pane xSplit="6" ySplit="7" topLeftCell="G8" activePane="bottomRight" state="frozen"/>
      <selection pane="topRight" activeCell="G1" sqref="G1"/>
      <selection pane="bottomLeft" activeCell="A8" sqref="A8"/>
      <selection pane="bottomRight" activeCell="N5" sqref="N5"/>
    </sheetView>
  </sheetViews>
  <sheetFormatPr defaultColWidth="9.1796875" defaultRowHeight="13.5" customHeight="1" x14ac:dyDescent="0.2"/>
  <cols>
    <col min="1" max="1" width="9.54296875" style="43" customWidth="1"/>
    <col min="2" max="5" width="9.1796875" style="43" hidden="1" customWidth="1"/>
    <col min="6" max="6" width="25.54296875" style="43" customWidth="1"/>
    <col min="7" max="11" width="11.453125" style="43" customWidth="1"/>
    <col min="12" max="13" width="9.1796875" style="43" hidden="1" customWidth="1"/>
    <col min="14" max="14" width="11.453125" style="43" customWidth="1"/>
    <col min="15" max="16" width="9.1796875" style="43" hidden="1" customWidth="1"/>
    <col min="17" max="17" width="20.54296875" style="44" bestFit="1" customWidth="1"/>
    <col min="18" max="16384" width="9.1796875" style="44"/>
  </cols>
  <sheetData>
    <row r="1" spans="1:17" ht="12.75" customHeight="1" x14ac:dyDescent="0.2">
      <c r="A1" s="1"/>
      <c r="B1" s="2"/>
      <c r="C1" s="2"/>
      <c r="D1" s="2"/>
      <c r="E1" s="2"/>
      <c r="I1" s="3"/>
      <c r="J1" s="3"/>
      <c r="K1" s="3"/>
      <c r="L1" s="4"/>
      <c r="M1" s="5"/>
      <c r="N1" s="3"/>
      <c r="O1" s="4"/>
      <c r="P1" s="2"/>
    </row>
    <row r="2" spans="1:17" ht="26.25" customHeight="1" x14ac:dyDescent="0.35">
      <c r="B2" s="2"/>
      <c r="C2" s="2"/>
      <c r="D2" s="2"/>
      <c r="E2" s="2"/>
      <c r="F2" s="73" t="s">
        <v>0</v>
      </c>
      <c r="G2" s="7"/>
      <c r="H2" s="7"/>
      <c r="I2" s="8"/>
      <c r="J2" s="8"/>
      <c r="K2" s="8"/>
      <c r="L2" s="2"/>
      <c r="M2" s="9"/>
      <c r="O2" s="2"/>
      <c r="P2" s="2"/>
    </row>
    <row r="3" spans="1:17" ht="26.25" customHeight="1" x14ac:dyDescent="0.2">
      <c r="B3" s="2"/>
      <c r="C3" s="2"/>
      <c r="D3" s="2"/>
      <c r="E3" s="2"/>
      <c r="F3" s="316" t="s">
        <v>190</v>
      </c>
      <c r="G3" s="316"/>
      <c r="H3" s="316"/>
      <c r="I3" s="316"/>
      <c r="J3" s="316"/>
      <c r="K3" s="316"/>
      <c r="L3" s="316"/>
      <c r="M3" s="316"/>
      <c r="N3" s="316"/>
      <c r="O3" s="2"/>
      <c r="P3" s="2"/>
    </row>
    <row r="4" spans="1:17" ht="24" customHeight="1" x14ac:dyDescent="0.35">
      <c r="B4" s="2"/>
      <c r="C4" s="2"/>
      <c r="D4" s="2"/>
      <c r="E4" s="2"/>
      <c r="F4" s="73" t="s">
        <v>165</v>
      </c>
      <c r="G4" s="7"/>
      <c r="H4" s="7"/>
      <c r="I4" s="7"/>
      <c r="J4" s="7"/>
      <c r="K4" s="7"/>
      <c r="L4" s="2"/>
      <c r="M4" s="9"/>
      <c r="N4" s="304" t="s">
        <v>343</v>
      </c>
      <c r="O4" s="2"/>
      <c r="P4" s="2"/>
    </row>
    <row r="5" spans="1:17" ht="39.75" customHeight="1" x14ac:dyDescent="0.2">
      <c r="A5" s="10"/>
      <c r="B5" s="11"/>
      <c r="C5" s="11"/>
      <c r="D5" s="11"/>
      <c r="E5" s="2"/>
      <c r="F5" s="10"/>
      <c r="G5" s="209" t="s">
        <v>2</v>
      </c>
      <c r="H5" s="209" t="s">
        <v>3</v>
      </c>
      <c r="I5" s="209" t="s">
        <v>4</v>
      </c>
      <c r="J5" s="209" t="s">
        <v>5</v>
      </c>
      <c r="K5" s="209" t="s">
        <v>6</v>
      </c>
      <c r="L5" s="210" t="s">
        <v>7</v>
      </c>
      <c r="M5" s="210" t="s">
        <v>8</v>
      </c>
      <c r="N5" s="225" t="s">
        <v>9</v>
      </c>
      <c r="O5" s="15" t="s">
        <v>10</v>
      </c>
      <c r="P5" s="16" t="s">
        <v>11</v>
      </c>
    </row>
    <row r="6" spans="1:17" ht="10" hidden="1" x14ac:dyDescent="0.2">
      <c r="A6" s="10"/>
      <c r="B6" s="11"/>
      <c r="C6" s="11"/>
      <c r="D6" s="11"/>
      <c r="E6" s="2"/>
      <c r="F6" s="2"/>
      <c r="G6" s="17" t="s">
        <v>12</v>
      </c>
      <c r="H6" s="17" t="s">
        <v>13</v>
      </c>
      <c r="I6" s="17" t="s">
        <v>14</v>
      </c>
      <c r="J6" s="17" t="s">
        <v>15</v>
      </c>
      <c r="K6" s="17" t="s">
        <v>15</v>
      </c>
      <c r="L6" s="17"/>
      <c r="M6" s="16"/>
      <c r="N6" s="226" t="s">
        <v>16</v>
      </c>
      <c r="O6" s="2"/>
      <c r="P6" s="2"/>
    </row>
    <row r="7" spans="1:17" ht="10" hidden="1" x14ac:dyDescent="0.2">
      <c r="A7" s="10"/>
      <c r="B7" s="18"/>
      <c r="C7" s="18"/>
      <c r="D7" s="18"/>
      <c r="E7" s="2"/>
      <c r="F7" s="2"/>
      <c r="G7" s="17" t="s">
        <v>17</v>
      </c>
      <c r="H7" s="17" t="s">
        <v>17</v>
      </c>
      <c r="I7" s="17" t="s">
        <v>17</v>
      </c>
      <c r="J7" s="17" t="s">
        <v>18</v>
      </c>
      <c r="K7" s="17" t="s">
        <v>19</v>
      </c>
      <c r="L7" s="17"/>
      <c r="M7" s="19"/>
      <c r="N7" s="226" t="s">
        <v>20</v>
      </c>
      <c r="O7" s="2"/>
      <c r="P7" s="2"/>
    </row>
    <row r="8" spans="1:17" ht="13.5" customHeight="1" x14ac:dyDescent="0.2">
      <c r="A8" s="10"/>
      <c r="B8" s="11"/>
      <c r="C8" s="11"/>
      <c r="D8" s="11"/>
      <c r="E8" s="2"/>
      <c r="F8" s="10"/>
      <c r="G8" s="10"/>
      <c r="H8" s="10"/>
      <c r="I8" s="12"/>
      <c r="J8" s="12"/>
      <c r="K8" s="12"/>
      <c r="L8" s="13"/>
      <c r="M8" s="5"/>
      <c r="N8" s="227"/>
      <c r="O8" s="13"/>
      <c r="P8" s="2"/>
    </row>
    <row r="9" spans="1:17" ht="13.5" customHeight="1" x14ac:dyDescent="0.2">
      <c r="A9" s="10"/>
      <c r="B9" s="2"/>
      <c r="C9" s="2"/>
      <c r="D9" s="20" t="s">
        <v>21</v>
      </c>
      <c r="E9" s="2"/>
      <c r="F9" s="21" t="s">
        <v>21</v>
      </c>
      <c r="I9" s="22"/>
      <c r="J9" s="22"/>
      <c r="K9" s="22"/>
      <c r="L9" s="23"/>
      <c r="M9" s="2"/>
      <c r="N9" s="228"/>
      <c r="O9" s="23"/>
      <c r="P9" s="2"/>
    </row>
    <row r="10" spans="1:17" ht="14.25" customHeight="1" x14ac:dyDescent="0.2">
      <c r="A10" s="10"/>
      <c r="B10" s="2"/>
      <c r="C10" s="2" t="s">
        <v>22</v>
      </c>
      <c r="D10" s="2" t="s">
        <v>26</v>
      </c>
      <c r="E10" s="2" t="s">
        <v>191</v>
      </c>
      <c r="F10" s="1" t="s">
        <v>192</v>
      </c>
      <c r="G10" s="25">
        <v>421232.6</v>
      </c>
      <c r="H10" s="25">
        <v>1748027.97</v>
      </c>
      <c r="I10" s="25">
        <v>147519.15</v>
      </c>
      <c r="J10" s="25">
        <v>422090</v>
      </c>
      <c r="K10" s="25">
        <v>384835.00000000099</v>
      </c>
      <c r="L10" s="26">
        <f t="shared" ref="L10:L24" si="0">K10-J10</f>
        <v>-37254.99999999901</v>
      </c>
      <c r="M10" s="27">
        <f t="shared" ref="M10:M24" si="1">IF(ROUND(K10,0)=0,0,(L10/K10))</f>
        <v>-9.680772279028392E-2</v>
      </c>
      <c r="N10" s="229">
        <v>1555430</v>
      </c>
      <c r="O10" s="17">
        <f t="shared" ref="O10:O24" si="2">N10-K10</f>
        <v>1170594.9999999991</v>
      </c>
      <c r="P10" s="28">
        <f t="shared" ref="P10:P24" si="3">IF(ROUND(O10,0)=0,0,(O10/ABS(N10)))</f>
        <v>0.75258610159248507</v>
      </c>
      <c r="Q10" s="242" t="s">
        <v>327</v>
      </c>
    </row>
    <row r="11" spans="1:17" ht="14.25" customHeight="1" x14ac:dyDescent="0.2">
      <c r="A11" s="10"/>
      <c r="B11" s="2"/>
      <c r="C11" s="2" t="s">
        <v>22</v>
      </c>
      <c r="D11" s="2" t="s">
        <v>26</v>
      </c>
      <c r="E11" s="2" t="s">
        <v>193</v>
      </c>
      <c r="F11" s="1" t="s">
        <v>194</v>
      </c>
      <c r="G11" s="25">
        <v>5115731.3099999996</v>
      </c>
      <c r="H11" s="25">
        <v>1639618.75</v>
      </c>
      <c r="I11" s="25">
        <v>678358.66</v>
      </c>
      <c r="J11" s="25">
        <v>3889775</v>
      </c>
      <c r="K11" s="25">
        <v>3174865.0000000098</v>
      </c>
      <c r="L11" s="26">
        <f t="shared" si="0"/>
        <v>-714909.99999999022</v>
      </c>
      <c r="M11" s="27">
        <f t="shared" si="1"/>
        <v>-0.22517807843797705</v>
      </c>
      <c r="N11" s="229">
        <v>2118309</v>
      </c>
      <c r="O11" s="17">
        <f t="shared" si="2"/>
        <v>-1056556.0000000098</v>
      </c>
      <c r="P11" s="28">
        <f t="shared" si="3"/>
        <v>-0.49877331399715991</v>
      </c>
    </row>
    <row r="12" spans="1:17" ht="14.25" customHeight="1" x14ac:dyDescent="0.2">
      <c r="A12" s="10"/>
      <c r="B12" s="2"/>
      <c r="C12" s="2" t="s">
        <v>22</v>
      </c>
      <c r="D12" s="2" t="s">
        <v>26</v>
      </c>
      <c r="E12" s="2" t="s">
        <v>195</v>
      </c>
      <c r="F12" s="1" t="s">
        <v>196</v>
      </c>
      <c r="G12" s="25">
        <v>2028593.41</v>
      </c>
      <c r="H12" s="25">
        <v>2233212.34</v>
      </c>
      <c r="I12" s="25">
        <v>1357928.01</v>
      </c>
      <c r="J12" s="25">
        <v>1467119.96</v>
      </c>
      <c r="K12" s="25">
        <v>1754940</v>
      </c>
      <c r="L12" s="26">
        <f t="shared" si="0"/>
        <v>287820.04000000004</v>
      </c>
      <c r="M12" s="27">
        <f t="shared" si="1"/>
        <v>0.16400562982210221</v>
      </c>
      <c r="N12" s="229">
        <v>1431603.92</v>
      </c>
      <c r="O12" s="17">
        <f t="shared" si="2"/>
        <v>-323336.08000000007</v>
      </c>
      <c r="P12" s="28">
        <f t="shared" si="3"/>
        <v>-0.2258558219091773</v>
      </c>
    </row>
    <row r="13" spans="1:17" ht="14.25" customHeight="1" x14ac:dyDescent="0.2">
      <c r="A13" s="10"/>
      <c r="B13" s="2"/>
      <c r="C13" s="2" t="s">
        <v>22</v>
      </c>
      <c r="D13" s="2" t="s">
        <v>26</v>
      </c>
      <c r="E13" s="2" t="s">
        <v>197</v>
      </c>
      <c r="F13" s="305" t="s">
        <v>198</v>
      </c>
      <c r="G13" s="25">
        <v>90018</v>
      </c>
      <c r="H13" s="25">
        <v>81168.69</v>
      </c>
      <c r="I13" s="25">
        <v>35547.9</v>
      </c>
      <c r="J13" s="25">
        <v>36710.04</v>
      </c>
      <c r="K13" s="25">
        <v>47114</v>
      </c>
      <c r="L13" s="26">
        <f t="shared" si="0"/>
        <v>10403.959999999999</v>
      </c>
      <c r="M13" s="27">
        <f t="shared" si="1"/>
        <v>0.22082523241499341</v>
      </c>
      <c r="N13" s="229">
        <v>0</v>
      </c>
      <c r="O13" s="17">
        <f t="shared" si="2"/>
        <v>-47114</v>
      </c>
      <c r="P13" s="28" t="e">
        <f t="shared" si="3"/>
        <v>#DIV/0!</v>
      </c>
    </row>
    <row r="14" spans="1:17" ht="14.25" customHeight="1" x14ac:dyDescent="0.2">
      <c r="A14" s="10"/>
      <c r="B14" s="2"/>
      <c r="C14" s="2" t="s">
        <v>22</v>
      </c>
      <c r="D14" s="2" t="s">
        <v>26</v>
      </c>
      <c r="E14" s="2" t="s">
        <v>58</v>
      </c>
      <c r="F14" s="1" t="s">
        <v>199</v>
      </c>
      <c r="G14" s="25">
        <v>2520863.36</v>
      </c>
      <c r="H14" s="25">
        <v>2435934.16</v>
      </c>
      <c r="I14" s="25">
        <v>1288046.3400000001</v>
      </c>
      <c r="J14" s="25">
        <v>2382518.6666666698</v>
      </c>
      <c r="K14" s="25">
        <v>2385142</v>
      </c>
      <c r="L14" s="26">
        <f t="shared" si="0"/>
        <v>2623.3333333302289</v>
      </c>
      <c r="M14" s="27">
        <f t="shared" si="1"/>
        <v>1.0998646341937833E-3</v>
      </c>
      <c r="N14" s="229">
        <v>2236928</v>
      </c>
      <c r="O14" s="17">
        <f t="shared" si="2"/>
        <v>-148214</v>
      </c>
      <c r="P14" s="28">
        <f t="shared" si="3"/>
        <v>-6.6257832169832914E-2</v>
      </c>
    </row>
    <row r="15" spans="1:17" ht="14.25" customHeight="1" x14ac:dyDescent="0.2">
      <c r="A15" s="10"/>
      <c r="B15" s="2"/>
      <c r="C15" s="2"/>
      <c r="D15" s="2"/>
      <c r="E15" s="2"/>
      <c r="F15" s="1" t="s">
        <v>329</v>
      </c>
      <c r="G15" s="25">
        <f>SUM(G16:G19)</f>
        <v>1066873.1100000001</v>
      </c>
      <c r="H15" s="25">
        <f>SUM(H16:H19)</f>
        <v>858348.34</v>
      </c>
      <c r="I15" s="25">
        <f>SUM(I16:I19)</f>
        <v>344365.2</v>
      </c>
      <c r="J15" s="25">
        <f>SUM(J16:J19)</f>
        <v>997382</v>
      </c>
      <c r="K15" s="25">
        <f>SUM(K16:K19)</f>
        <v>772700.00000000105</v>
      </c>
      <c r="L15" s="26">
        <f t="shared" si="0"/>
        <v>-224681.99999999895</v>
      </c>
      <c r="M15" s="27">
        <f t="shared" si="1"/>
        <v>-0.2907752038307217</v>
      </c>
      <c r="N15" s="229">
        <f>SUM(N16:N19)</f>
        <v>1011420</v>
      </c>
      <c r="O15" s="17">
        <f t="shared" si="2"/>
        <v>238719.99999999895</v>
      </c>
      <c r="P15" s="28">
        <f t="shared" si="3"/>
        <v>0.23602459907852222</v>
      </c>
    </row>
    <row r="16" spans="1:17" ht="16.5" hidden="1" customHeight="1" x14ac:dyDescent="0.2">
      <c r="A16" s="10"/>
      <c r="B16" s="2"/>
      <c r="C16" s="2" t="s">
        <v>22</v>
      </c>
      <c r="D16" s="2" t="s">
        <v>26</v>
      </c>
      <c r="E16" s="2" t="s">
        <v>201</v>
      </c>
      <c r="F16" s="132" t="s">
        <v>202</v>
      </c>
      <c r="G16" s="133">
        <v>0</v>
      </c>
      <c r="H16" s="133">
        <v>0</v>
      </c>
      <c r="I16" s="133">
        <v>347832.95</v>
      </c>
      <c r="J16" s="133">
        <v>997382</v>
      </c>
      <c r="K16" s="133">
        <v>772700.00000000105</v>
      </c>
      <c r="L16" s="134">
        <f t="shared" si="0"/>
        <v>-224681.99999999895</v>
      </c>
      <c r="M16" s="135">
        <f t="shared" si="1"/>
        <v>-0.2907752038307217</v>
      </c>
      <c r="N16" s="283">
        <v>1011420</v>
      </c>
      <c r="O16" s="136">
        <f t="shared" si="2"/>
        <v>238719.99999999895</v>
      </c>
      <c r="P16" s="137">
        <f t="shared" si="3"/>
        <v>0.23602459907852222</v>
      </c>
    </row>
    <row r="17" spans="1:17" ht="13.5" hidden="1" customHeight="1" x14ac:dyDescent="0.2">
      <c r="A17" s="10"/>
      <c r="B17" s="2"/>
      <c r="C17" s="2" t="s">
        <v>22</v>
      </c>
      <c r="D17" s="2" t="s">
        <v>26</v>
      </c>
      <c r="E17" s="2" t="s">
        <v>203</v>
      </c>
      <c r="F17" s="138" t="s">
        <v>204</v>
      </c>
      <c r="G17" s="25">
        <v>555089.81000000006</v>
      </c>
      <c r="H17" s="25">
        <v>478912.59</v>
      </c>
      <c r="I17" s="25">
        <v>-31.000000000007301</v>
      </c>
      <c r="J17" s="25">
        <v>-2.0179413695586801E-12</v>
      </c>
      <c r="K17" s="25">
        <v>0</v>
      </c>
      <c r="L17" s="26">
        <f t="shared" si="0"/>
        <v>2.0179413695586801E-12</v>
      </c>
      <c r="M17" s="27">
        <f t="shared" si="1"/>
        <v>0</v>
      </c>
      <c r="N17" s="229">
        <v>0</v>
      </c>
      <c r="O17" s="17">
        <f t="shared" si="2"/>
        <v>0</v>
      </c>
      <c r="P17" s="139">
        <f t="shared" si="3"/>
        <v>0</v>
      </c>
    </row>
    <row r="18" spans="1:17" ht="13.5" hidden="1" customHeight="1" x14ac:dyDescent="0.2">
      <c r="A18" s="10"/>
      <c r="B18" s="2"/>
      <c r="C18" s="2" t="s">
        <v>22</v>
      </c>
      <c r="D18" s="2" t="s">
        <v>26</v>
      </c>
      <c r="E18" s="2" t="s">
        <v>205</v>
      </c>
      <c r="F18" s="138" t="s">
        <v>206</v>
      </c>
      <c r="G18" s="25">
        <v>281436.01</v>
      </c>
      <c r="H18" s="25">
        <v>159181.53</v>
      </c>
      <c r="I18" s="25">
        <v>-2546.00000000001</v>
      </c>
      <c r="J18" s="25">
        <v>0</v>
      </c>
      <c r="K18" s="25">
        <v>0</v>
      </c>
      <c r="L18" s="26">
        <f t="shared" si="0"/>
        <v>0</v>
      </c>
      <c r="M18" s="27">
        <f t="shared" si="1"/>
        <v>0</v>
      </c>
      <c r="N18" s="229">
        <v>0</v>
      </c>
      <c r="O18" s="17">
        <f t="shared" si="2"/>
        <v>0</v>
      </c>
      <c r="P18" s="139">
        <f t="shared" si="3"/>
        <v>0</v>
      </c>
    </row>
    <row r="19" spans="1:17" ht="13.5" hidden="1" customHeight="1" thickBot="1" x14ac:dyDescent="0.25">
      <c r="A19" s="10"/>
      <c r="B19" s="2"/>
      <c r="C19" s="2" t="s">
        <v>22</v>
      </c>
      <c r="D19" s="2" t="s">
        <v>26</v>
      </c>
      <c r="E19" s="2" t="s">
        <v>207</v>
      </c>
      <c r="F19" s="140" t="s">
        <v>208</v>
      </c>
      <c r="G19" s="29">
        <v>230347.29</v>
      </c>
      <c r="H19" s="29">
        <v>220254.22</v>
      </c>
      <c r="I19" s="29">
        <v>-890.74999999999295</v>
      </c>
      <c r="J19" s="29">
        <v>-1.8189894035458601E-12</v>
      </c>
      <c r="K19" s="29">
        <v>0</v>
      </c>
      <c r="L19" s="30">
        <f t="shared" si="0"/>
        <v>1.8189894035458601E-12</v>
      </c>
      <c r="M19" s="31">
        <f t="shared" si="1"/>
        <v>0</v>
      </c>
      <c r="N19" s="232">
        <v>0</v>
      </c>
      <c r="O19" s="32">
        <f t="shared" si="2"/>
        <v>0</v>
      </c>
      <c r="P19" s="141">
        <f t="shared" si="3"/>
        <v>0</v>
      </c>
    </row>
    <row r="20" spans="1:17" ht="12.75" customHeight="1" x14ac:dyDescent="0.2">
      <c r="A20" s="10"/>
      <c r="B20" s="2"/>
      <c r="C20" s="2" t="s">
        <v>22</v>
      </c>
      <c r="D20" s="2" t="s">
        <v>26</v>
      </c>
      <c r="E20" s="2" t="s">
        <v>209</v>
      </c>
      <c r="F20" s="1" t="s">
        <v>210</v>
      </c>
      <c r="G20" s="25">
        <v>874736.26</v>
      </c>
      <c r="H20" s="25">
        <v>5036102.1500000004</v>
      </c>
      <c r="I20" s="25">
        <v>434995.32</v>
      </c>
      <c r="J20" s="25">
        <v>771600</v>
      </c>
      <c r="K20" s="25">
        <v>641209.00000000198</v>
      </c>
      <c r="L20" s="26">
        <f t="shared" si="0"/>
        <v>-130390.99999999802</v>
      </c>
      <c r="M20" s="27">
        <f t="shared" si="1"/>
        <v>-0.20335179325305419</v>
      </c>
      <c r="N20" s="229">
        <v>3916000</v>
      </c>
      <c r="O20" s="17">
        <f t="shared" si="2"/>
        <v>3274790.9999999981</v>
      </c>
      <c r="P20" s="28">
        <f t="shared" si="3"/>
        <v>0.83625919305413643</v>
      </c>
      <c r="Q20" s="242" t="s">
        <v>328</v>
      </c>
    </row>
    <row r="21" spans="1:17" ht="13.5" customHeight="1" x14ac:dyDescent="0.2">
      <c r="A21" s="10"/>
      <c r="B21" s="2"/>
      <c r="C21" s="2" t="s">
        <v>22</v>
      </c>
      <c r="D21" s="2" t="s">
        <v>26</v>
      </c>
      <c r="E21" s="2" t="s">
        <v>211</v>
      </c>
      <c r="F21" s="1" t="s">
        <v>212</v>
      </c>
      <c r="G21" s="25">
        <v>297176.94</v>
      </c>
      <c r="H21" s="25">
        <v>321359.28999999998</v>
      </c>
      <c r="I21" s="25">
        <v>137852.32999999999</v>
      </c>
      <c r="J21" s="25">
        <v>334783</v>
      </c>
      <c r="K21" s="25">
        <v>305033</v>
      </c>
      <c r="L21" s="26">
        <f t="shared" si="0"/>
        <v>-29750</v>
      </c>
      <c r="M21" s="27">
        <f t="shared" si="1"/>
        <v>-9.7530431133680623E-2</v>
      </c>
      <c r="N21" s="229">
        <v>314250</v>
      </c>
      <c r="O21" s="17">
        <f t="shared" si="2"/>
        <v>9217</v>
      </c>
      <c r="P21" s="28">
        <f t="shared" si="3"/>
        <v>2.9330151153540176E-2</v>
      </c>
    </row>
    <row r="22" spans="1:17" ht="16.5" customHeight="1" x14ac:dyDescent="0.2">
      <c r="A22" s="10"/>
      <c r="B22" s="2"/>
      <c r="C22" s="2" t="s">
        <v>22</v>
      </c>
      <c r="D22" s="2" t="s">
        <v>26</v>
      </c>
      <c r="E22" s="2" t="s">
        <v>213</v>
      </c>
      <c r="F22" s="1" t="s">
        <v>214</v>
      </c>
      <c r="G22" s="25">
        <v>380269.21</v>
      </c>
      <c r="H22" s="25">
        <v>105882.46</v>
      </c>
      <c r="I22" s="25">
        <v>29753.32</v>
      </c>
      <c r="J22" s="25">
        <v>340850</v>
      </c>
      <c r="K22" s="25">
        <v>336622</v>
      </c>
      <c r="L22" s="26">
        <f t="shared" si="0"/>
        <v>-4228</v>
      </c>
      <c r="M22" s="27">
        <f t="shared" si="1"/>
        <v>-1.2560082228731336E-2</v>
      </c>
      <c r="N22" s="229">
        <v>383100</v>
      </c>
      <c r="O22" s="17">
        <f t="shared" si="2"/>
        <v>46478</v>
      </c>
      <c r="P22" s="28">
        <f t="shared" si="3"/>
        <v>0.12132080396763247</v>
      </c>
    </row>
    <row r="23" spans="1:17" ht="13.5" customHeight="1" thickBot="1" x14ac:dyDescent="0.25">
      <c r="A23" s="10"/>
      <c r="B23" s="2"/>
      <c r="C23" s="2" t="s">
        <v>22</v>
      </c>
      <c r="D23" s="2" t="s">
        <v>26</v>
      </c>
      <c r="E23" s="2" t="s">
        <v>215</v>
      </c>
      <c r="F23" s="1" t="s">
        <v>216</v>
      </c>
      <c r="G23" s="29">
        <v>639057.55000000005</v>
      </c>
      <c r="H23" s="29">
        <v>544497.93000000005</v>
      </c>
      <c r="I23" s="29">
        <v>271064.11</v>
      </c>
      <c r="J23" s="29">
        <v>523815</v>
      </c>
      <c r="K23" s="29">
        <v>125945</v>
      </c>
      <c r="L23" s="30">
        <f t="shared" si="0"/>
        <v>-397870</v>
      </c>
      <c r="M23" s="31">
        <f t="shared" si="1"/>
        <v>-3.1590773750446624</v>
      </c>
      <c r="N23" s="232">
        <v>591010.99999999895</v>
      </c>
      <c r="O23" s="32">
        <f t="shared" si="2"/>
        <v>465065.99999999895</v>
      </c>
      <c r="P23" s="33">
        <f t="shared" si="3"/>
        <v>0.78689905940836935</v>
      </c>
    </row>
    <row r="24" spans="1:17" ht="13.5" customHeight="1" thickBot="1" x14ac:dyDescent="0.25">
      <c r="A24" s="10"/>
      <c r="B24" s="2"/>
      <c r="C24" s="2"/>
      <c r="D24" s="2"/>
      <c r="E24" s="2"/>
      <c r="F24" s="21" t="s">
        <v>36</v>
      </c>
      <c r="G24" s="34">
        <f>SUM(G10:G23)-G15</f>
        <v>13434551.75</v>
      </c>
      <c r="H24" s="34">
        <f>SUM(H10:H23)-H15</f>
        <v>15004152.08</v>
      </c>
      <c r="I24" s="34">
        <f>SUM(I10:I23)-I15</f>
        <v>4725430.3400000017</v>
      </c>
      <c r="J24" s="34">
        <f>SUM(J10:J23)-J15</f>
        <v>11166643.66666667</v>
      </c>
      <c r="K24" s="34">
        <f>SUM(K10:K23)-K15</f>
        <v>9928405.0000000149</v>
      </c>
      <c r="L24" s="35">
        <f t="shared" si="0"/>
        <v>-1238238.6666666549</v>
      </c>
      <c r="M24" s="36">
        <f t="shared" si="1"/>
        <v>-0.12471677642749797</v>
      </c>
      <c r="N24" s="233">
        <f>SUM(N10:N23)-N15</f>
        <v>13558051.919999998</v>
      </c>
      <c r="O24" s="37">
        <f t="shared" si="2"/>
        <v>3629646.9199999832</v>
      </c>
      <c r="P24" s="38">
        <f t="shared" si="3"/>
        <v>0.26771153713062218</v>
      </c>
    </row>
    <row r="25" spans="1:17" ht="13.5" customHeight="1" x14ac:dyDescent="0.2">
      <c r="A25" s="10"/>
      <c r="B25" s="2"/>
      <c r="C25" s="2"/>
      <c r="D25" s="2"/>
      <c r="E25" s="2"/>
      <c r="G25" s="25"/>
      <c r="H25" s="25"/>
      <c r="I25" s="25"/>
      <c r="J25" s="25"/>
      <c r="K25" s="25"/>
      <c r="L25" s="26"/>
      <c r="M25" s="27"/>
      <c r="N25" s="229"/>
      <c r="O25" s="2"/>
      <c r="P25" s="2"/>
    </row>
    <row r="26" spans="1:17" ht="13.5" customHeight="1" x14ac:dyDescent="0.2">
      <c r="A26" s="10"/>
      <c r="B26" s="2"/>
      <c r="C26" s="2"/>
      <c r="D26" s="2"/>
      <c r="E26" s="2"/>
      <c r="F26" s="21" t="s">
        <v>37</v>
      </c>
      <c r="G26" s="25"/>
      <c r="H26" s="25"/>
      <c r="I26" s="25"/>
      <c r="J26" s="25"/>
      <c r="K26" s="25"/>
      <c r="L26" s="26"/>
      <c r="M26" s="27"/>
      <c r="N26" s="229"/>
      <c r="O26" s="2"/>
      <c r="P26" s="2"/>
    </row>
    <row r="27" spans="1:17" ht="13.5" customHeight="1" x14ac:dyDescent="0.2">
      <c r="A27" s="10"/>
      <c r="B27" s="2"/>
      <c r="C27" s="2" t="s">
        <v>38</v>
      </c>
      <c r="D27" s="2" t="s">
        <v>26</v>
      </c>
      <c r="E27" s="2" t="s">
        <v>191</v>
      </c>
      <c r="F27" s="1" t="s">
        <v>192</v>
      </c>
      <c r="G27" s="25">
        <v>689868.75</v>
      </c>
      <c r="H27" s="25">
        <v>1740344.79</v>
      </c>
      <c r="I27" s="25">
        <v>317163.52000000002</v>
      </c>
      <c r="J27" s="25">
        <v>683174.49119024503</v>
      </c>
      <c r="K27" s="25">
        <v>616847.00000000105</v>
      </c>
      <c r="L27" s="26">
        <f t="shared" ref="L27:L41" si="4">K27-J27</f>
        <v>-66327.491190243978</v>
      </c>
      <c r="M27" s="27">
        <f t="shared" ref="M27:M41" si="5">IF(ROUND(K27,0)=0,0,(L27/K27))</f>
        <v>-0.10752664954234011</v>
      </c>
      <c r="N27" s="229">
        <v>1484827.4015919999</v>
      </c>
      <c r="O27" s="17">
        <f t="shared" ref="O27:O41" si="6">N27-K27</f>
        <v>867980.40159199887</v>
      </c>
      <c r="P27" s="28">
        <f t="shared" ref="P27:P41" si="7">IF(ROUND(O27,0)=0,0,(O27/ABS(N27)))</f>
        <v>0.58456652986156443</v>
      </c>
    </row>
    <row r="28" spans="1:17" ht="13.5" customHeight="1" x14ac:dyDescent="0.2">
      <c r="A28" s="10"/>
      <c r="B28" s="2"/>
      <c r="C28" s="2" t="s">
        <v>38</v>
      </c>
      <c r="D28" s="2" t="s">
        <v>26</v>
      </c>
      <c r="E28" s="2" t="s">
        <v>193</v>
      </c>
      <c r="F28" s="1" t="s">
        <v>194</v>
      </c>
      <c r="G28" s="25">
        <v>5234167.58</v>
      </c>
      <c r="H28" s="25">
        <v>2370052.2999999998</v>
      </c>
      <c r="I28" s="25">
        <v>916054.53</v>
      </c>
      <c r="J28" s="25">
        <v>4213488.0469645998</v>
      </c>
      <c r="K28" s="25">
        <v>2838134</v>
      </c>
      <c r="L28" s="26">
        <f t="shared" si="4"/>
        <v>-1375354.0469645998</v>
      </c>
      <c r="M28" s="27">
        <f t="shared" si="5"/>
        <v>-0.48459799536054315</v>
      </c>
      <c r="N28" s="229">
        <v>2966146.5773452399</v>
      </c>
      <c r="O28" s="17">
        <f t="shared" si="6"/>
        <v>128012.57734523993</v>
      </c>
      <c r="P28" s="28">
        <f t="shared" si="7"/>
        <v>4.3157873020494397E-2</v>
      </c>
    </row>
    <row r="29" spans="1:17" ht="13.5" customHeight="1" x14ac:dyDescent="0.2">
      <c r="A29" s="10"/>
      <c r="B29" s="2"/>
      <c r="C29" s="2" t="s">
        <v>38</v>
      </c>
      <c r="D29" s="2" t="s">
        <v>26</v>
      </c>
      <c r="E29" s="2" t="s">
        <v>195</v>
      </c>
      <c r="F29" s="1" t="s">
        <v>196</v>
      </c>
      <c r="G29" s="25">
        <v>1723287.31</v>
      </c>
      <c r="H29" s="25">
        <v>1433265.78</v>
      </c>
      <c r="I29" s="25">
        <v>636305.18000000005</v>
      </c>
      <c r="J29" s="25">
        <v>1389614.48901742</v>
      </c>
      <c r="K29" s="25">
        <v>1343570</v>
      </c>
      <c r="L29" s="26">
        <f t="shared" si="4"/>
        <v>-46044.489017419983</v>
      </c>
      <c r="M29" s="27">
        <f t="shared" si="5"/>
        <v>-3.4270256865976456E-2</v>
      </c>
      <c r="N29" s="229">
        <v>1425747.6935830601</v>
      </c>
      <c r="O29" s="17">
        <f t="shared" si="6"/>
        <v>82177.693583060056</v>
      </c>
      <c r="P29" s="28">
        <f t="shared" si="7"/>
        <v>5.7638314235345885E-2</v>
      </c>
    </row>
    <row r="30" spans="1:17" ht="13.5" customHeight="1" x14ac:dyDescent="0.2">
      <c r="A30" s="10"/>
      <c r="B30" s="2"/>
      <c r="C30" s="2" t="s">
        <v>38</v>
      </c>
      <c r="D30" s="2" t="s">
        <v>26</v>
      </c>
      <c r="E30" s="2" t="s">
        <v>197</v>
      </c>
      <c r="F30" s="1" t="s">
        <v>198</v>
      </c>
      <c r="G30" s="25">
        <v>116482.67</v>
      </c>
      <c r="H30" s="25">
        <v>68949.52</v>
      </c>
      <c r="I30" s="25">
        <v>23897.77</v>
      </c>
      <c r="J30" s="25">
        <v>41263.226306527198</v>
      </c>
      <c r="K30" s="25">
        <v>33975.000000000102</v>
      </c>
      <c r="L30" s="26">
        <f t="shared" si="4"/>
        <v>-7288.2263065270963</v>
      </c>
      <c r="M30" s="27">
        <f t="shared" si="5"/>
        <v>-0.21451733058210667</v>
      </c>
      <c r="N30" s="229">
        <v>0</v>
      </c>
      <c r="O30" s="17">
        <f t="shared" si="6"/>
        <v>-33975.000000000102</v>
      </c>
      <c r="P30" s="28" t="e">
        <f t="shared" si="7"/>
        <v>#DIV/0!</v>
      </c>
    </row>
    <row r="31" spans="1:17" ht="13.5" customHeight="1" x14ac:dyDescent="0.2">
      <c r="A31" s="10"/>
      <c r="B31" s="2"/>
      <c r="C31" s="2" t="s">
        <v>38</v>
      </c>
      <c r="D31" s="2" t="s">
        <v>26</v>
      </c>
      <c r="E31" s="2" t="s">
        <v>58</v>
      </c>
      <c r="F31" s="1" t="s">
        <v>199</v>
      </c>
      <c r="G31" s="25">
        <v>2698853.54</v>
      </c>
      <c r="H31" s="25">
        <v>2420452.8199999998</v>
      </c>
      <c r="I31" s="25">
        <v>1057259.94</v>
      </c>
      <c r="J31" s="25">
        <v>2370053.4526080601</v>
      </c>
      <c r="K31" s="25">
        <v>2344387.4526080601</v>
      </c>
      <c r="L31" s="26">
        <f t="shared" si="4"/>
        <v>-25666</v>
      </c>
      <c r="M31" s="27">
        <f t="shared" si="5"/>
        <v>-1.0947849073090436E-2</v>
      </c>
      <c r="N31" s="229">
        <v>2461013.4516146299</v>
      </c>
      <c r="O31" s="17">
        <f t="shared" si="6"/>
        <v>116625.99900656985</v>
      </c>
      <c r="P31" s="28">
        <f t="shared" si="7"/>
        <v>4.7389419562113108E-2</v>
      </c>
    </row>
    <row r="32" spans="1:17" ht="13.5" customHeight="1" x14ac:dyDescent="0.2">
      <c r="A32" s="10"/>
      <c r="B32" s="2"/>
      <c r="C32" s="2"/>
      <c r="D32" s="2"/>
      <c r="E32" s="2"/>
      <c r="F32" s="1" t="s">
        <v>329</v>
      </c>
      <c r="G32" s="25">
        <f>SUM(G33:G36)</f>
        <v>1076949.21</v>
      </c>
      <c r="H32" s="25">
        <f>SUM(H33:H36)</f>
        <v>997937.77</v>
      </c>
      <c r="I32" s="25">
        <f>SUM(I33:I36)</f>
        <v>410294.95</v>
      </c>
      <c r="J32" s="25">
        <f>SUM(J33:J36)</f>
        <v>1026643.41691446</v>
      </c>
      <c r="K32" s="25">
        <f>SUM(K33:K36)</f>
        <v>818919.99999999895</v>
      </c>
      <c r="L32" s="26">
        <f t="shared" si="4"/>
        <v>-207723.41691446106</v>
      </c>
      <c r="M32" s="27">
        <f t="shared" si="5"/>
        <v>-0.25365532275980723</v>
      </c>
      <c r="N32" s="229">
        <f>SUM(N33:N36)</f>
        <v>1062412.2501981801</v>
      </c>
      <c r="O32" s="17">
        <f t="shared" si="6"/>
        <v>243492.25019818114</v>
      </c>
      <c r="P32" s="28">
        <f t="shared" si="7"/>
        <v>0.22918810485549335</v>
      </c>
    </row>
    <row r="33" spans="1:16" ht="13.5" hidden="1" customHeight="1" x14ac:dyDescent="0.2">
      <c r="A33" s="10"/>
      <c r="B33" s="2"/>
      <c r="C33" s="2" t="s">
        <v>38</v>
      </c>
      <c r="D33" s="2" t="s">
        <v>26</v>
      </c>
      <c r="E33" s="2" t="s">
        <v>201</v>
      </c>
      <c r="F33" s="132" t="s">
        <v>202</v>
      </c>
      <c r="G33" s="133">
        <v>0</v>
      </c>
      <c r="H33" s="133">
        <v>0</v>
      </c>
      <c r="I33" s="133">
        <v>413969.95</v>
      </c>
      <c r="J33" s="133">
        <v>1026643.41691446</v>
      </c>
      <c r="K33" s="133">
        <v>818919.99999999895</v>
      </c>
      <c r="L33" s="134">
        <f t="shared" si="4"/>
        <v>-207723.41691446106</v>
      </c>
      <c r="M33" s="135">
        <f t="shared" si="5"/>
        <v>-0.25365532275980723</v>
      </c>
      <c r="N33" s="283">
        <v>1062412.2501981801</v>
      </c>
      <c r="O33" s="136">
        <f t="shared" si="6"/>
        <v>243492.25019818114</v>
      </c>
      <c r="P33" s="137">
        <f t="shared" si="7"/>
        <v>0.22918810485549335</v>
      </c>
    </row>
    <row r="34" spans="1:16" ht="13.5" hidden="1" customHeight="1" x14ac:dyDescent="0.2">
      <c r="A34" s="10"/>
      <c r="B34" s="2"/>
      <c r="C34" s="2" t="s">
        <v>38</v>
      </c>
      <c r="D34" s="2" t="s">
        <v>26</v>
      </c>
      <c r="E34" s="2" t="s">
        <v>203</v>
      </c>
      <c r="F34" s="138" t="s">
        <v>204</v>
      </c>
      <c r="G34" s="25">
        <v>486905.35</v>
      </c>
      <c r="H34" s="25">
        <v>492490.37</v>
      </c>
      <c r="I34" s="25">
        <v>-2250</v>
      </c>
      <c r="J34" s="25">
        <v>4.1797676431087902E-12</v>
      </c>
      <c r="K34" s="25">
        <v>0</v>
      </c>
      <c r="L34" s="26">
        <f t="shared" si="4"/>
        <v>-4.1797676431087902E-12</v>
      </c>
      <c r="M34" s="27">
        <f t="shared" si="5"/>
        <v>0</v>
      </c>
      <c r="N34" s="229">
        <v>0</v>
      </c>
      <c r="O34" s="17">
        <f t="shared" si="6"/>
        <v>0</v>
      </c>
      <c r="P34" s="139">
        <f t="shared" si="7"/>
        <v>0</v>
      </c>
    </row>
    <row r="35" spans="1:16" ht="13.5" hidden="1" customHeight="1" x14ac:dyDescent="0.2">
      <c r="A35" s="10"/>
      <c r="B35" s="2"/>
      <c r="C35" s="2" t="s">
        <v>38</v>
      </c>
      <c r="D35" s="2" t="s">
        <v>26</v>
      </c>
      <c r="E35" s="2" t="s">
        <v>205</v>
      </c>
      <c r="F35" s="138" t="s">
        <v>206</v>
      </c>
      <c r="G35" s="25">
        <v>346188.08</v>
      </c>
      <c r="H35" s="25">
        <v>263864.5</v>
      </c>
      <c r="I35" s="25">
        <v>-1425</v>
      </c>
      <c r="J35" s="25">
        <v>5.6843418860808002E-14</v>
      </c>
      <c r="K35" s="25">
        <v>0</v>
      </c>
      <c r="L35" s="26">
        <f t="shared" si="4"/>
        <v>-5.6843418860808002E-14</v>
      </c>
      <c r="M35" s="27">
        <f t="shared" si="5"/>
        <v>0</v>
      </c>
      <c r="N35" s="229">
        <v>0</v>
      </c>
      <c r="O35" s="17">
        <f t="shared" si="6"/>
        <v>0</v>
      </c>
      <c r="P35" s="139">
        <f t="shared" si="7"/>
        <v>0</v>
      </c>
    </row>
    <row r="36" spans="1:16" ht="13.5" hidden="1" customHeight="1" thickBot="1" x14ac:dyDescent="0.25">
      <c r="A36" s="10"/>
      <c r="B36" s="2"/>
      <c r="C36" s="2" t="s">
        <v>38</v>
      </c>
      <c r="D36" s="2" t="s">
        <v>26</v>
      </c>
      <c r="E36" s="2" t="s">
        <v>207</v>
      </c>
      <c r="F36" s="140" t="s">
        <v>208</v>
      </c>
      <c r="G36" s="29">
        <v>243855.78</v>
      </c>
      <c r="H36" s="29">
        <v>241582.9</v>
      </c>
      <c r="I36" s="29">
        <v>0</v>
      </c>
      <c r="J36" s="29">
        <v>8.7929663550312398E-13</v>
      </c>
      <c r="K36" s="29">
        <v>0</v>
      </c>
      <c r="L36" s="30">
        <f t="shared" si="4"/>
        <v>-8.7929663550312398E-13</v>
      </c>
      <c r="M36" s="31">
        <f t="shared" si="5"/>
        <v>0</v>
      </c>
      <c r="N36" s="232">
        <v>0</v>
      </c>
      <c r="O36" s="32">
        <f t="shared" si="6"/>
        <v>0</v>
      </c>
      <c r="P36" s="141">
        <f t="shared" si="7"/>
        <v>0</v>
      </c>
    </row>
    <row r="37" spans="1:16" ht="13.5" customHeight="1" x14ac:dyDescent="0.2">
      <c r="A37" s="10"/>
      <c r="B37" s="2"/>
      <c r="C37" s="2" t="s">
        <v>38</v>
      </c>
      <c r="D37" s="2" t="s">
        <v>26</v>
      </c>
      <c r="E37" s="2" t="s">
        <v>209</v>
      </c>
      <c r="F37" s="1" t="s">
        <v>210</v>
      </c>
      <c r="G37" s="25">
        <v>1197801.48</v>
      </c>
      <c r="H37" s="25">
        <v>3864505.54</v>
      </c>
      <c r="I37" s="25">
        <v>395440.76</v>
      </c>
      <c r="J37" s="25">
        <v>1300200.5995138299</v>
      </c>
      <c r="K37" s="25">
        <v>995440</v>
      </c>
      <c r="L37" s="26">
        <f t="shared" si="4"/>
        <v>-304760.59951382992</v>
      </c>
      <c r="M37" s="27">
        <f t="shared" si="5"/>
        <v>-0.30615667394702839</v>
      </c>
      <c r="N37" s="229">
        <v>3135370.7190210698</v>
      </c>
      <c r="O37" s="17">
        <f t="shared" si="6"/>
        <v>2139930.7190210698</v>
      </c>
      <c r="P37" s="28">
        <f t="shared" si="7"/>
        <v>0.68251282249940837</v>
      </c>
    </row>
    <row r="38" spans="1:16" ht="13.5" customHeight="1" x14ac:dyDescent="0.2">
      <c r="A38" s="10"/>
      <c r="B38" s="2"/>
      <c r="C38" s="2" t="s">
        <v>38</v>
      </c>
      <c r="D38" s="2" t="s">
        <v>26</v>
      </c>
      <c r="E38" s="2" t="s">
        <v>211</v>
      </c>
      <c r="F38" s="1" t="s">
        <v>212</v>
      </c>
      <c r="G38" s="25">
        <v>349592.62</v>
      </c>
      <c r="H38" s="25">
        <v>383951.44</v>
      </c>
      <c r="I38" s="25">
        <v>150396.26</v>
      </c>
      <c r="J38" s="25">
        <v>369485.91405411798</v>
      </c>
      <c r="K38" s="25">
        <v>282260</v>
      </c>
      <c r="L38" s="26">
        <f t="shared" si="4"/>
        <v>-87225.91405411798</v>
      </c>
      <c r="M38" s="27">
        <f t="shared" si="5"/>
        <v>-0.30902683360773037</v>
      </c>
      <c r="N38" s="229">
        <v>386445.39043865999</v>
      </c>
      <c r="O38" s="17">
        <f t="shared" si="6"/>
        <v>104185.39043865999</v>
      </c>
      <c r="P38" s="28">
        <f t="shared" si="7"/>
        <v>0.26959925779007893</v>
      </c>
    </row>
    <row r="39" spans="1:16" ht="13.5" customHeight="1" x14ac:dyDescent="0.2">
      <c r="A39" s="10"/>
      <c r="B39" s="2"/>
      <c r="C39" s="2" t="s">
        <v>38</v>
      </c>
      <c r="D39" s="2" t="s">
        <v>26</v>
      </c>
      <c r="E39" s="2" t="s">
        <v>213</v>
      </c>
      <c r="F39" s="1" t="s">
        <v>214</v>
      </c>
      <c r="G39" s="25">
        <v>393752.67</v>
      </c>
      <c r="H39" s="25">
        <v>349522.43</v>
      </c>
      <c r="I39" s="25">
        <v>147330.64000000001</v>
      </c>
      <c r="J39" s="25">
        <v>331399.697996895</v>
      </c>
      <c r="K39" s="25">
        <v>286364</v>
      </c>
      <c r="L39" s="26">
        <f t="shared" si="4"/>
        <v>-45035.697996895004</v>
      </c>
      <c r="M39" s="27">
        <f t="shared" si="5"/>
        <v>-0.15726731711002431</v>
      </c>
      <c r="N39" s="229">
        <v>376299.11749365402</v>
      </c>
      <c r="O39" s="17">
        <f t="shared" si="6"/>
        <v>89935.117493654019</v>
      </c>
      <c r="P39" s="28">
        <f t="shared" si="7"/>
        <v>0.23899901252139052</v>
      </c>
    </row>
    <row r="40" spans="1:16" ht="13.5" customHeight="1" thickBot="1" x14ac:dyDescent="0.25">
      <c r="A40" s="10"/>
      <c r="B40" s="2"/>
      <c r="C40" s="2" t="s">
        <v>38</v>
      </c>
      <c r="D40" s="2" t="s">
        <v>26</v>
      </c>
      <c r="E40" s="2" t="s">
        <v>215</v>
      </c>
      <c r="F40" s="1" t="s">
        <v>216</v>
      </c>
      <c r="G40" s="29">
        <v>670307.29</v>
      </c>
      <c r="H40" s="29">
        <v>677071.43</v>
      </c>
      <c r="I40" s="29">
        <v>279059.51</v>
      </c>
      <c r="J40" s="29">
        <v>565595.22058640199</v>
      </c>
      <c r="K40" s="29">
        <v>165356</v>
      </c>
      <c r="L40" s="30">
        <f t="shared" si="4"/>
        <v>-400239.22058640199</v>
      </c>
      <c r="M40" s="31">
        <f t="shared" si="5"/>
        <v>-2.4204698988025957</v>
      </c>
      <c r="N40" s="232">
        <v>590962.36524993705</v>
      </c>
      <c r="O40" s="32">
        <f t="shared" si="6"/>
        <v>425606.36524993705</v>
      </c>
      <c r="P40" s="33">
        <f t="shared" si="7"/>
        <v>0.72019199576259718</v>
      </c>
    </row>
    <row r="41" spans="1:16" ht="13.5" customHeight="1" thickBot="1" x14ac:dyDescent="0.25">
      <c r="A41" s="10"/>
      <c r="B41" s="2"/>
      <c r="C41" s="2"/>
      <c r="D41" s="2"/>
      <c r="E41" s="2"/>
      <c r="F41" s="21" t="s">
        <v>47</v>
      </c>
      <c r="G41" s="34">
        <f>SUM(G27:G40)-G32</f>
        <v>14151063.120000001</v>
      </c>
      <c r="H41" s="34">
        <f>SUM(H27:H40)-H32</f>
        <v>14306053.819999998</v>
      </c>
      <c r="I41" s="34">
        <f>SUM(I27:I40)-I32</f>
        <v>4333203.0599999996</v>
      </c>
      <c r="J41" s="34">
        <f>SUM(J27:J40)-J32</f>
        <v>12290918.555152558</v>
      </c>
      <c r="K41" s="34">
        <f>SUM(K27:K40)-K32</f>
        <v>9725253.4526080601</v>
      </c>
      <c r="L41" s="35">
        <f t="shared" si="4"/>
        <v>-2565665.1025444977</v>
      </c>
      <c r="M41" s="36">
        <f t="shared" si="5"/>
        <v>-0.26381472884456836</v>
      </c>
      <c r="N41" s="233">
        <f>SUM(N27:N40)-N32</f>
        <v>13889224.966536429</v>
      </c>
      <c r="O41" s="37">
        <f t="shared" si="6"/>
        <v>4163971.5139283687</v>
      </c>
      <c r="P41" s="38">
        <f t="shared" si="7"/>
        <v>0.29979869459676139</v>
      </c>
    </row>
    <row r="42" spans="1:16" ht="13.5" customHeight="1" x14ac:dyDescent="0.2">
      <c r="A42" s="10"/>
      <c r="B42" s="2"/>
      <c r="C42" s="2"/>
      <c r="D42" s="2"/>
      <c r="E42" s="2"/>
      <c r="G42" s="25"/>
      <c r="H42" s="25"/>
      <c r="I42" s="25"/>
      <c r="J42" s="25"/>
      <c r="K42" s="25"/>
      <c r="L42" s="26"/>
      <c r="M42" s="27"/>
      <c r="N42" s="229"/>
      <c r="O42" s="2"/>
      <c r="P42" s="2"/>
    </row>
    <row r="43" spans="1:16" ht="13.5" customHeight="1" x14ac:dyDescent="0.2">
      <c r="A43" s="10"/>
      <c r="B43" s="2"/>
      <c r="C43" s="2"/>
      <c r="D43" s="2"/>
      <c r="E43" s="2"/>
      <c r="F43" s="21" t="s">
        <v>48</v>
      </c>
      <c r="G43" s="25"/>
      <c r="H43" s="25"/>
      <c r="I43" s="25"/>
      <c r="J43" s="25"/>
      <c r="K43" s="25"/>
      <c r="L43" s="26"/>
      <c r="M43" s="27"/>
      <c r="N43" s="229"/>
      <c r="O43" s="2"/>
      <c r="P43" s="2"/>
    </row>
    <row r="44" spans="1:16" ht="13.5" customHeight="1" x14ac:dyDescent="0.2">
      <c r="A44" s="10"/>
      <c r="B44" s="2"/>
      <c r="C44" s="2" t="s">
        <v>169</v>
      </c>
      <c r="D44" s="2" t="s">
        <v>26</v>
      </c>
      <c r="E44" s="2" t="s">
        <v>191</v>
      </c>
      <c r="F44" s="1" t="s">
        <v>192</v>
      </c>
      <c r="G44" s="25">
        <v>-268636.15000000002</v>
      </c>
      <c r="H44" s="25">
        <v>7683.1799999996101</v>
      </c>
      <c r="I44" s="25">
        <v>-169644.37</v>
      </c>
      <c r="J44" s="25">
        <v>-261084.491190245</v>
      </c>
      <c r="K44" s="25">
        <v>-232012</v>
      </c>
      <c r="L44" s="26">
        <f t="shared" ref="L44:L58" si="8">K44-J44</f>
        <v>29072.491190244997</v>
      </c>
      <c r="M44" s="27">
        <f t="shared" ref="M44:M58" si="9">IF(ROUND(K44,0)=0,0,(L44/K44))</f>
        <v>-0.12530598068308965</v>
      </c>
      <c r="N44" s="229">
        <v>70602.598408003003</v>
      </c>
      <c r="O44" s="17">
        <f t="shared" ref="O44:O58" si="10">N44-K44</f>
        <v>302614.59840800299</v>
      </c>
      <c r="P44" s="28">
        <f t="shared" ref="P44:P58" si="11">IF(ROUND(O44,0)=0,0,(O44/ABS(N44)))</f>
        <v>4.2861680055914313</v>
      </c>
    </row>
    <row r="45" spans="1:16" ht="13.5" customHeight="1" x14ac:dyDescent="0.2">
      <c r="A45" s="10"/>
      <c r="B45" s="2"/>
      <c r="C45" s="2" t="s">
        <v>169</v>
      </c>
      <c r="D45" s="2" t="s">
        <v>26</v>
      </c>
      <c r="E45" s="2" t="s">
        <v>193</v>
      </c>
      <c r="F45" s="1" t="s">
        <v>194</v>
      </c>
      <c r="G45" s="25">
        <v>-118436.27000000099</v>
      </c>
      <c r="H45" s="25">
        <v>-730433.55</v>
      </c>
      <c r="I45" s="25">
        <v>-237695.87</v>
      </c>
      <c r="J45" s="25">
        <v>-323713.04696459899</v>
      </c>
      <c r="K45" s="25">
        <v>336731.00000000099</v>
      </c>
      <c r="L45" s="26">
        <f t="shared" si="8"/>
        <v>660444.04696459998</v>
      </c>
      <c r="M45" s="27">
        <f t="shared" si="9"/>
        <v>1.9613402002328211</v>
      </c>
      <c r="N45" s="229">
        <v>-847837.577345239</v>
      </c>
      <c r="O45" s="17">
        <f t="shared" si="10"/>
        <v>-1184568.5773452399</v>
      </c>
      <c r="P45" s="28">
        <f t="shared" si="11"/>
        <v>-1.3971645147580953</v>
      </c>
    </row>
    <row r="46" spans="1:16" ht="13.5" customHeight="1" x14ac:dyDescent="0.2">
      <c r="A46" s="10"/>
      <c r="B46" s="2"/>
      <c r="C46" s="2" t="s">
        <v>169</v>
      </c>
      <c r="D46" s="2" t="s">
        <v>26</v>
      </c>
      <c r="E46" s="2" t="s">
        <v>195</v>
      </c>
      <c r="F46" s="1" t="s">
        <v>196</v>
      </c>
      <c r="G46" s="25">
        <v>305306.09999999998</v>
      </c>
      <c r="H46" s="25">
        <v>799946.56</v>
      </c>
      <c r="I46" s="25">
        <v>721622.83</v>
      </c>
      <c r="J46" s="25">
        <v>77505.470982582003</v>
      </c>
      <c r="K46" s="25">
        <v>411369.99999999901</v>
      </c>
      <c r="L46" s="26">
        <f t="shared" si="8"/>
        <v>333864.52901741699</v>
      </c>
      <c r="M46" s="27">
        <f t="shared" si="9"/>
        <v>0.81159182492018811</v>
      </c>
      <c r="N46" s="229">
        <v>5856.2264169394202</v>
      </c>
      <c r="O46" s="17">
        <f t="shared" si="10"/>
        <v>-405513.77358305961</v>
      </c>
      <c r="P46" s="28">
        <f t="shared" si="11"/>
        <v>-69.244893334398967</v>
      </c>
    </row>
    <row r="47" spans="1:16" ht="13.5" customHeight="1" x14ac:dyDescent="0.2">
      <c r="A47" s="10"/>
      <c r="B47" s="2"/>
      <c r="C47" s="2" t="s">
        <v>169</v>
      </c>
      <c r="D47" s="2" t="s">
        <v>26</v>
      </c>
      <c r="E47" s="2" t="s">
        <v>197</v>
      </c>
      <c r="F47" s="1" t="s">
        <v>198</v>
      </c>
      <c r="G47" s="25">
        <v>-26464.67</v>
      </c>
      <c r="H47" s="25">
        <v>12219.17</v>
      </c>
      <c r="I47" s="25">
        <v>11650.13</v>
      </c>
      <c r="J47" s="25">
        <v>-4553.18630652718</v>
      </c>
      <c r="K47" s="25">
        <v>13138.9999999999</v>
      </c>
      <c r="L47" s="26">
        <f t="shared" si="8"/>
        <v>17692.186306527081</v>
      </c>
      <c r="M47" s="27">
        <f t="shared" si="9"/>
        <v>1.3465397904351333</v>
      </c>
      <c r="N47" s="229">
        <v>0</v>
      </c>
      <c r="O47" s="17">
        <f t="shared" si="10"/>
        <v>-13138.9999999999</v>
      </c>
      <c r="P47" s="28" t="e">
        <f t="shared" si="11"/>
        <v>#DIV/0!</v>
      </c>
    </row>
    <row r="48" spans="1:16" ht="13.5" customHeight="1" x14ac:dyDescent="0.2">
      <c r="A48" s="10"/>
      <c r="B48" s="2"/>
      <c r="C48" s="2" t="s">
        <v>169</v>
      </c>
      <c r="D48" s="2" t="s">
        <v>26</v>
      </c>
      <c r="E48" s="2" t="s">
        <v>58</v>
      </c>
      <c r="F48" s="1" t="s">
        <v>199</v>
      </c>
      <c r="G48" s="25">
        <v>-177990.18</v>
      </c>
      <c r="H48" s="25">
        <v>15481.3399999998</v>
      </c>
      <c r="I48" s="25">
        <v>230786.4</v>
      </c>
      <c r="J48" s="25">
        <v>12465.214058609799</v>
      </c>
      <c r="K48" s="25">
        <v>40754.547391937602</v>
      </c>
      <c r="L48" s="26">
        <f t="shared" si="8"/>
        <v>28289.333333327802</v>
      </c>
      <c r="M48" s="27">
        <f t="shared" si="9"/>
        <v>0.69413930821678638</v>
      </c>
      <c r="N48" s="229">
        <v>-224085.45161463099</v>
      </c>
      <c r="O48" s="17">
        <f t="shared" si="10"/>
        <v>-264839.99900656857</v>
      </c>
      <c r="P48" s="28">
        <f t="shared" si="11"/>
        <v>-1.181870563654551</v>
      </c>
    </row>
    <row r="49" spans="1:16" ht="13.5" customHeight="1" x14ac:dyDescent="0.2">
      <c r="A49" s="10"/>
      <c r="B49" s="2"/>
      <c r="F49" s="1" t="s">
        <v>329</v>
      </c>
      <c r="G49" s="25">
        <f>SUM(G50:G53)</f>
        <v>-10076.099999999993</v>
      </c>
      <c r="H49" s="25">
        <f>SUM(H50:H53)</f>
        <v>-139589.43</v>
      </c>
      <c r="I49" s="25">
        <f>SUM(I50:I53)</f>
        <v>-65929.75</v>
      </c>
      <c r="J49" s="25">
        <f>SUM(J50:J53)</f>
        <v>-29261.416914461304</v>
      </c>
      <c r="K49" s="25">
        <f>SUM(K50:K53)</f>
        <v>-46219.999999999302</v>
      </c>
      <c r="L49" s="26">
        <f t="shared" si="8"/>
        <v>-16958.583085537997</v>
      </c>
      <c r="M49" s="27">
        <f t="shared" si="9"/>
        <v>0.36691006243051177</v>
      </c>
      <c r="N49" s="229">
        <f>SUM(N50:N53)</f>
        <v>-50992.2501981768</v>
      </c>
      <c r="O49" s="17">
        <f t="shared" si="10"/>
        <v>-4772.2501981774985</v>
      </c>
      <c r="P49" s="28">
        <f t="shared" si="11"/>
        <v>-9.3587754602524442E-2</v>
      </c>
    </row>
    <row r="50" spans="1:16" ht="13.5" hidden="1" customHeight="1" x14ac:dyDescent="0.2">
      <c r="A50" s="10"/>
      <c r="B50" s="2"/>
      <c r="C50" s="82" t="s">
        <v>169</v>
      </c>
      <c r="D50" s="82" t="s">
        <v>26</v>
      </c>
      <c r="E50" s="82" t="s">
        <v>201</v>
      </c>
      <c r="F50" s="132" t="s">
        <v>202</v>
      </c>
      <c r="G50" s="133">
        <v>0</v>
      </c>
      <c r="H50" s="133">
        <v>-8.5265128291211997E-14</v>
      </c>
      <c r="I50" s="133">
        <v>-66137</v>
      </c>
      <c r="J50" s="133">
        <v>-29261.416914461301</v>
      </c>
      <c r="K50" s="133">
        <v>-46219.999999999302</v>
      </c>
      <c r="L50" s="134">
        <f t="shared" si="8"/>
        <v>-16958.583085538001</v>
      </c>
      <c r="M50" s="135">
        <f t="shared" si="9"/>
        <v>0.36691006243051183</v>
      </c>
      <c r="N50" s="283">
        <v>-50992.2501981768</v>
      </c>
      <c r="O50" s="136">
        <f t="shared" si="10"/>
        <v>-4772.2501981774985</v>
      </c>
      <c r="P50" s="137">
        <f t="shared" si="11"/>
        <v>-9.3587754602524442E-2</v>
      </c>
    </row>
    <row r="51" spans="1:16" ht="13.5" hidden="1" customHeight="1" x14ac:dyDescent="0.2">
      <c r="A51" s="10"/>
      <c r="B51" s="2"/>
      <c r="C51" s="2" t="s">
        <v>169</v>
      </c>
      <c r="D51" s="2" t="s">
        <v>26</v>
      </c>
      <c r="E51" s="2" t="s">
        <v>203</v>
      </c>
      <c r="F51" s="138" t="s">
        <v>204</v>
      </c>
      <c r="G51" s="25">
        <v>68184.460000000006</v>
      </c>
      <c r="H51" s="25">
        <v>-13577.78</v>
      </c>
      <c r="I51" s="25">
        <v>2219</v>
      </c>
      <c r="J51" s="25">
        <v>-4.4213521732672202E-12</v>
      </c>
      <c r="K51" s="25">
        <v>0</v>
      </c>
      <c r="L51" s="26">
        <f t="shared" si="8"/>
        <v>4.4213521732672202E-12</v>
      </c>
      <c r="M51" s="27">
        <f t="shared" si="9"/>
        <v>0</v>
      </c>
      <c r="N51" s="229">
        <v>0</v>
      </c>
      <c r="O51" s="17">
        <f t="shared" si="10"/>
        <v>0</v>
      </c>
      <c r="P51" s="139">
        <f t="shared" si="11"/>
        <v>0</v>
      </c>
    </row>
    <row r="52" spans="1:16" ht="13.5" hidden="1" customHeight="1" x14ac:dyDescent="0.2">
      <c r="A52" s="10"/>
      <c r="B52" s="2"/>
      <c r="C52" s="2" t="s">
        <v>169</v>
      </c>
      <c r="D52" s="2" t="s">
        <v>26</v>
      </c>
      <c r="E52" s="2" t="s">
        <v>205</v>
      </c>
      <c r="F52" s="138" t="s">
        <v>206</v>
      </c>
      <c r="G52" s="25">
        <v>-64752.07</v>
      </c>
      <c r="H52" s="25">
        <v>-104682.97</v>
      </c>
      <c r="I52" s="25">
        <v>-1121</v>
      </c>
      <c r="J52" s="25">
        <v>-5.6843418860808002E-14</v>
      </c>
      <c r="K52" s="25">
        <v>0</v>
      </c>
      <c r="L52" s="26">
        <f t="shared" si="8"/>
        <v>5.6843418860808002E-14</v>
      </c>
      <c r="M52" s="27">
        <f t="shared" si="9"/>
        <v>0</v>
      </c>
      <c r="N52" s="229">
        <v>0</v>
      </c>
      <c r="O52" s="17">
        <f t="shared" si="10"/>
        <v>0</v>
      </c>
      <c r="P52" s="139">
        <f t="shared" si="11"/>
        <v>0</v>
      </c>
    </row>
    <row r="53" spans="1:16" ht="13.5" hidden="1" customHeight="1" thickBot="1" x14ac:dyDescent="0.25">
      <c r="A53" s="10"/>
      <c r="B53" s="2"/>
      <c r="C53" s="2" t="s">
        <v>169</v>
      </c>
      <c r="D53" s="2" t="s">
        <v>26</v>
      </c>
      <c r="E53" s="2" t="s">
        <v>207</v>
      </c>
      <c r="F53" s="140" t="s">
        <v>217</v>
      </c>
      <c r="G53" s="29">
        <v>-13508.49</v>
      </c>
      <c r="H53" s="29">
        <v>-21328.68</v>
      </c>
      <c r="I53" s="29">
        <v>-890.74999999999602</v>
      </c>
      <c r="J53" s="29">
        <v>-8.7929663550312398E-13</v>
      </c>
      <c r="K53" s="29">
        <v>0</v>
      </c>
      <c r="L53" s="30">
        <f t="shared" si="8"/>
        <v>8.7929663550312398E-13</v>
      </c>
      <c r="M53" s="31">
        <f t="shared" si="9"/>
        <v>0</v>
      </c>
      <c r="N53" s="232">
        <v>0</v>
      </c>
      <c r="O53" s="32">
        <f t="shared" si="10"/>
        <v>0</v>
      </c>
      <c r="P53" s="141">
        <f t="shared" si="11"/>
        <v>0</v>
      </c>
    </row>
    <row r="54" spans="1:16" ht="13.5" customHeight="1" x14ac:dyDescent="0.2">
      <c r="A54" s="10"/>
      <c r="B54" s="2"/>
      <c r="C54" s="2" t="s">
        <v>169</v>
      </c>
      <c r="D54" s="2" t="s">
        <v>26</v>
      </c>
      <c r="E54" s="2" t="s">
        <v>209</v>
      </c>
      <c r="F54" s="1" t="s">
        <v>210</v>
      </c>
      <c r="G54" s="25">
        <v>-323065.21999999997</v>
      </c>
      <c r="H54" s="25">
        <v>1171596.6100000001</v>
      </c>
      <c r="I54" s="25">
        <v>39554.559999999998</v>
      </c>
      <c r="J54" s="25">
        <v>-528600.59951382701</v>
      </c>
      <c r="K54" s="25">
        <v>-354231</v>
      </c>
      <c r="L54" s="26">
        <f t="shared" si="8"/>
        <v>174369.59951382701</v>
      </c>
      <c r="M54" s="27">
        <f t="shared" si="9"/>
        <v>-0.49224827729314208</v>
      </c>
      <c r="N54" s="229">
        <v>780629.28097893298</v>
      </c>
      <c r="O54" s="17">
        <f t="shared" si="10"/>
        <v>1134860.280978933</v>
      </c>
      <c r="P54" s="28">
        <f t="shared" si="11"/>
        <v>1.4537762144353379</v>
      </c>
    </row>
    <row r="55" spans="1:16" ht="13.5" customHeight="1" x14ac:dyDescent="0.2">
      <c r="A55" s="10"/>
      <c r="B55" s="2"/>
      <c r="C55" s="2" t="s">
        <v>169</v>
      </c>
      <c r="D55" s="2" t="s">
        <v>26</v>
      </c>
      <c r="E55" s="2" t="s">
        <v>211</v>
      </c>
      <c r="F55" s="1" t="s">
        <v>212</v>
      </c>
      <c r="G55" s="25">
        <v>-52415.68</v>
      </c>
      <c r="H55" s="25">
        <v>-62592.15</v>
      </c>
      <c r="I55" s="25">
        <v>-12543.93</v>
      </c>
      <c r="J55" s="25">
        <v>-34702.914054118002</v>
      </c>
      <c r="K55" s="25">
        <v>22773</v>
      </c>
      <c r="L55" s="26">
        <f t="shared" si="8"/>
        <v>57475.914054118002</v>
      </c>
      <c r="M55" s="27">
        <f t="shared" si="9"/>
        <v>2.5238622076194619</v>
      </c>
      <c r="N55" s="229">
        <v>-72195.390438659902</v>
      </c>
      <c r="O55" s="17">
        <f t="shared" si="10"/>
        <v>-94968.390438659902</v>
      </c>
      <c r="P55" s="28">
        <f t="shared" si="11"/>
        <v>-1.3154356512463057</v>
      </c>
    </row>
    <row r="56" spans="1:16" ht="13.5" customHeight="1" x14ac:dyDescent="0.2">
      <c r="A56" s="10"/>
      <c r="B56" s="2"/>
      <c r="C56" s="2" t="s">
        <v>169</v>
      </c>
      <c r="D56" s="2" t="s">
        <v>26</v>
      </c>
      <c r="E56" s="2" t="s">
        <v>213</v>
      </c>
      <c r="F56" s="1" t="s">
        <v>214</v>
      </c>
      <c r="G56" s="25">
        <v>-13483.460000000099</v>
      </c>
      <c r="H56" s="25">
        <v>-243639.97</v>
      </c>
      <c r="I56" s="25">
        <v>-117577.32</v>
      </c>
      <c r="J56" s="25">
        <v>9450.3020031053602</v>
      </c>
      <c r="K56" s="25">
        <v>50257.999999999804</v>
      </c>
      <c r="L56" s="26">
        <f t="shared" si="8"/>
        <v>40807.697996894443</v>
      </c>
      <c r="M56" s="27">
        <f t="shared" si="9"/>
        <v>0.81196422453926942</v>
      </c>
      <c r="N56" s="229">
        <v>6800.8825063467802</v>
      </c>
      <c r="O56" s="17">
        <f t="shared" si="10"/>
        <v>-43457.117493653022</v>
      </c>
      <c r="P56" s="28">
        <f t="shared" si="11"/>
        <v>-6.3899232861466997</v>
      </c>
    </row>
    <row r="57" spans="1:16" ht="13.5" customHeight="1" thickBot="1" x14ac:dyDescent="0.25">
      <c r="A57" s="10"/>
      <c r="B57" s="2"/>
      <c r="C57" s="2" t="s">
        <v>169</v>
      </c>
      <c r="D57" s="2" t="s">
        <v>26</v>
      </c>
      <c r="E57" s="2" t="s">
        <v>215</v>
      </c>
      <c r="F57" s="1" t="s">
        <v>216</v>
      </c>
      <c r="G57" s="29">
        <v>-31249.74</v>
      </c>
      <c r="H57" s="29">
        <v>-132573.5</v>
      </c>
      <c r="I57" s="29">
        <v>-7995.3999999999696</v>
      </c>
      <c r="J57" s="29">
        <v>-41780.220586401003</v>
      </c>
      <c r="K57" s="29">
        <v>-39411</v>
      </c>
      <c r="L57" s="30">
        <f t="shared" si="8"/>
        <v>2369.2205864010029</v>
      </c>
      <c r="M57" s="31">
        <f t="shared" si="9"/>
        <v>-6.0115718616655323E-2</v>
      </c>
      <c r="N57" s="232">
        <v>48.634750062563398</v>
      </c>
      <c r="O57" s="32">
        <f t="shared" si="10"/>
        <v>39459.634750062563</v>
      </c>
      <c r="P57" s="33">
        <f t="shared" si="11"/>
        <v>811.34651045398539</v>
      </c>
    </row>
    <row r="58" spans="1:16" ht="13.5" customHeight="1" thickBot="1" x14ac:dyDescent="0.25">
      <c r="A58" s="10"/>
      <c r="B58" s="2"/>
      <c r="C58" s="2"/>
      <c r="D58" s="2"/>
      <c r="E58" s="2"/>
      <c r="F58" s="21" t="s">
        <v>49</v>
      </c>
      <c r="G58" s="34">
        <f>SUM(G44:G57)-G49</f>
        <v>-716511.37000000116</v>
      </c>
      <c r="H58" s="34">
        <f>SUM(H44:H57)-H49</f>
        <v>698098.25999999954</v>
      </c>
      <c r="I58" s="34">
        <f>SUM(I44:I57)-I49</f>
        <v>392227.28</v>
      </c>
      <c r="J58" s="34">
        <f>SUM(J44:J57)-J49</f>
        <v>-1124274.888485881</v>
      </c>
      <c r="K58" s="34">
        <f>SUM(K44:K57)-K49</f>
        <v>203151.54739193796</v>
      </c>
      <c r="L58" s="35">
        <f t="shared" si="8"/>
        <v>1327426.4358778191</v>
      </c>
      <c r="M58" s="36">
        <f t="shared" si="9"/>
        <v>6.5341684713669963</v>
      </c>
      <c r="N58" s="233">
        <f>SUM(N44:N57)-N49</f>
        <v>-331173.0465364221</v>
      </c>
      <c r="O58" s="37">
        <f t="shared" si="10"/>
        <v>-534324.59392836003</v>
      </c>
      <c r="P58" s="38">
        <f t="shared" si="11"/>
        <v>-1.6134301976462191</v>
      </c>
    </row>
    <row r="59" spans="1:16" ht="13.5" customHeight="1" x14ac:dyDescent="0.2">
      <c r="A59" s="10"/>
      <c r="B59" s="2"/>
      <c r="C59" s="2"/>
      <c r="D59" s="2"/>
      <c r="E59" s="2"/>
      <c r="F59" s="21"/>
      <c r="G59" s="25"/>
      <c r="H59" s="25"/>
      <c r="I59" s="25"/>
      <c r="J59" s="25"/>
      <c r="K59" s="25"/>
      <c r="L59" s="26"/>
      <c r="M59" s="26"/>
      <c r="N59" s="229"/>
      <c r="O59" s="2"/>
      <c r="P59" s="2"/>
    </row>
    <row r="60" spans="1:16" ht="13.5" hidden="1" customHeight="1" x14ac:dyDescent="0.2">
      <c r="A60" s="10"/>
      <c r="B60" s="2"/>
      <c r="C60" s="2"/>
      <c r="D60" s="2"/>
      <c r="E60" s="2"/>
      <c r="F60" s="21" t="s">
        <v>50</v>
      </c>
      <c r="G60" s="25"/>
      <c r="H60" s="25"/>
      <c r="I60" s="25"/>
      <c r="J60" s="25"/>
      <c r="K60" s="25"/>
      <c r="L60" s="26"/>
      <c r="M60" s="26"/>
      <c r="N60" s="229"/>
      <c r="O60" s="2"/>
      <c r="P60" s="2"/>
    </row>
    <row r="61" spans="1:16" ht="13.5" hidden="1" customHeight="1" x14ac:dyDescent="0.2">
      <c r="A61" s="10"/>
      <c r="B61" s="2"/>
      <c r="C61" s="2" t="s">
        <v>51</v>
      </c>
      <c r="D61" s="2" t="s">
        <v>26</v>
      </c>
      <c r="E61" s="2" t="s">
        <v>191</v>
      </c>
      <c r="F61" s="1" t="s">
        <v>192</v>
      </c>
      <c r="G61" s="25">
        <v>0</v>
      </c>
      <c r="H61" s="25">
        <v>0</v>
      </c>
      <c r="I61" s="25">
        <v>0</v>
      </c>
      <c r="J61" s="25">
        <v>0</v>
      </c>
      <c r="K61" s="25">
        <v>0</v>
      </c>
      <c r="L61" s="26">
        <f t="shared" ref="L61:L75" si="12">K61-J61</f>
        <v>0</v>
      </c>
      <c r="M61" s="27">
        <f t="shared" ref="M61:M75" si="13">IF(ROUND(K61,0)=0,0,(L61/K61))</f>
        <v>0</v>
      </c>
      <c r="N61" s="229">
        <v>0</v>
      </c>
      <c r="O61" s="17">
        <f t="shared" ref="O61:O75" si="14">N61-K61</f>
        <v>0</v>
      </c>
      <c r="P61" s="28">
        <f t="shared" ref="P61:P75" si="15">IF(ROUND(O61,0)=0,0,(O61/ABS(N61)))</f>
        <v>0</v>
      </c>
    </row>
    <row r="62" spans="1:16" ht="13.5" hidden="1" customHeight="1" x14ac:dyDescent="0.2">
      <c r="A62" s="10"/>
      <c r="B62" s="2"/>
      <c r="C62" s="2" t="s">
        <v>51</v>
      </c>
      <c r="D62" s="2" t="s">
        <v>26</v>
      </c>
      <c r="E62" s="2" t="s">
        <v>193</v>
      </c>
      <c r="F62" s="1" t="s">
        <v>194</v>
      </c>
      <c r="G62" s="25">
        <v>0</v>
      </c>
      <c r="H62" s="25">
        <v>0</v>
      </c>
      <c r="I62" s="25">
        <v>0</v>
      </c>
      <c r="J62" s="25">
        <v>0</v>
      </c>
      <c r="K62" s="25">
        <v>0</v>
      </c>
      <c r="L62" s="26">
        <f t="shared" si="12"/>
        <v>0</v>
      </c>
      <c r="M62" s="27">
        <f t="shared" si="13"/>
        <v>0</v>
      </c>
      <c r="N62" s="229">
        <v>0</v>
      </c>
      <c r="O62" s="17">
        <f t="shared" si="14"/>
        <v>0</v>
      </c>
      <c r="P62" s="28">
        <f t="shared" si="15"/>
        <v>0</v>
      </c>
    </row>
    <row r="63" spans="1:16" ht="13.5" hidden="1" customHeight="1" x14ac:dyDescent="0.2">
      <c r="A63" s="10"/>
      <c r="B63" s="2"/>
      <c r="C63" s="2" t="s">
        <v>51</v>
      </c>
      <c r="D63" s="2" t="s">
        <v>26</v>
      </c>
      <c r="E63" s="2" t="s">
        <v>195</v>
      </c>
      <c r="F63" s="1" t="s">
        <v>196</v>
      </c>
      <c r="G63" s="25">
        <v>100000</v>
      </c>
      <c r="H63" s="25">
        <v>0</v>
      </c>
      <c r="I63" s="25">
        <v>0</v>
      </c>
      <c r="J63" s="25">
        <v>0</v>
      </c>
      <c r="K63" s="25">
        <v>0</v>
      </c>
      <c r="L63" s="26">
        <f t="shared" si="12"/>
        <v>0</v>
      </c>
      <c r="M63" s="27">
        <f t="shared" si="13"/>
        <v>0</v>
      </c>
      <c r="N63" s="229">
        <v>0</v>
      </c>
      <c r="O63" s="17">
        <f t="shared" si="14"/>
        <v>0</v>
      </c>
      <c r="P63" s="28">
        <f t="shared" si="15"/>
        <v>0</v>
      </c>
    </row>
    <row r="64" spans="1:16" ht="13.5" hidden="1" customHeight="1" x14ac:dyDescent="0.2">
      <c r="A64" s="10"/>
      <c r="B64" s="2"/>
      <c r="C64" s="2" t="s">
        <v>51</v>
      </c>
      <c r="D64" s="2" t="s">
        <v>26</v>
      </c>
      <c r="E64" s="2" t="s">
        <v>197</v>
      </c>
      <c r="F64" s="1" t="s">
        <v>198</v>
      </c>
      <c r="G64" s="25">
        <v>0</v>
      </c>
      <c r="H64" s="25">
        <v>0</v>
      </c>
      <c r="I64" s="25">
        <v>0</v>
      </c>
      <c r="J64" s="25">
        <v>0</v>
      </c>
      <c r="K64" s="25">
        <v>0</v>
      </c>
      <c r="L64" s="26">
        <f t="shared" si="12"/>
        <v>0</v>
      </c>
      <c r="M64" s="27">
        <f t="shared" si="13"/>
        <v>0</v>
      </c>
      <c r="N64" s="229">
        <v>0</v>
      </c>
      <c r="O64" s="17">
        <f t="shared" si="14"/>
        <v>0</v>
      </c>
      <c r="P64" s="28">
        <f t="shared" si="15"/>
        <v>0</v>
      </c>
    </row>
    <row r="65" spans="1:16" ht="13.5" hidden="1" customHeight="1" x14ac:dyDescent="0.2">
      <c r="A65" s="10"/>
      <c r="B65" s="2"/>
      <c r="C65" s="2" t="s">
        <v>51</v>
      </c>
      <c r="D65" s="2" t="s">
        <v>26</v>
      </c>
      <c r="E65" s="2" t="s">
        <v>58</v>
      </c>
      <c r="F65" s="1" t="s">
        <v>199</v>
      </c>
      <c r="G65" s="25">
        <v>0</v>
      </c>
      <c r="H65" s="25">
        <v>0</v>
      </c>
      <c r="I65" s="25">
        <v>0</v>
      </c>
      <c r="J65" s="25">
        <v>0</v>
      </c>
      <c r="K65" s="25">
        <v>0</v>
      </c>
      <c r="L65" s="26">
        <f t="shared" si="12"/>
        <v>0</v>
      </c>
      <c r="M65" s="27">
        <f t="shared" si="13"/>
        <v>0</v>
      </c>
      <c r="N65" s="229">
        <v>0</v>
      </c>
      <c r="O65" s="17">
        <f t="shared" si="14"/>
        <v>0</v>
      </c>
      <c r="P65" s="28">
        <f t="shared" si="15"/>
        <v>0</v>
      </c>
    </row>
    <row r="66" spans="1:16" ht="13.5" hidden="1" customHeight="1" thickBot="1" x14ac:dyDescent="0.25">
      <c r="A66" s="10"/>
      <c r="B66" s="2"/>
      <c r="C66" s="1"/>
      <c r="D66" s="1"/>
      <c r="E66" s="1"/>
      <c r="F66" s="1" t="s">
        <v>200</v>
      </c>
      <c r="G66" s="25">
        <f>SUM(G67:G70)</f>
        <v>0</v>
      </c>
      <c r="H66" s="25">
        <f>SUM(H67:H70)</f>
        <v>0</v>
      </c>
      <c r="I66" s="25">
        <f>SUM(I67:I70)</f>
        <v>0</v>
      </c>
      <c r="J66" s="25">
        <f>SUM(J67:J70)</f>
        <v>0</v>
      </c>
      <c r="K66" s="25">
        <f>SUM(K67:K70)</f>
        <v>0</v>
      </c>
      <c r="L66" s="26">
        <f t="shared" si="12"/>
        <v>0</v>
      </c>
      <c r="M66" s="27">
        <f t="shared" si="13"/>
        <v>0</v>
      </c>
      <c r="N66" s="229">
        <f>SUM(N67:N70)</f>
        <v>0</v>
      </c>
      <c r="O66" s="17">
        <f t="shared" si="14"/>
        <v>0</v>
      </c>
      <c r="P66" s="28">
        <f t="shared" si="15"/>
        <v>0</v>
      </c>
    </row>
    <row r="67" spans="1:16" ht="13.5" hidden="1" customHeight="1" x14ac:dyDescent="0.2">
      <c r="A67" s="10"/>
      <c r="B67" s="2"/>
      <c r="C67" s="1" t="s">
        <v>51</v>
      </c>
      <c r="D67" s="1" t="s">
        <v>26</v>
      </c>
      <c r="E67" s="1" t="s">
        <v>201</v>
      </c>
      <c r="F67" s="132" t="s">
        <v>202</v>
      </c>
      <c r="G67" s="133">
        <v>0</v>
      </c>
      <c r="H67" s="133">
        <v>0</v>
      </c>
      <c r="I67" s="133">
        <v>0</v>
      </c>
      <c r="J67" s="133">
        <v>0</v>
      </c>
      <c r="K67" s="133">
        <v>0</v>
      </c>
      <c r="L67" s="134">
        <f t="shared" si="12"/>
        <v>0</v>
      </c>
      <c r="M67" s="134">
        <f t="shared" si="13"/>
        <v>0</v>
      </c>
      <c r="N67" s="283">
        <v>0</v>
      </c>
      <c r="O67" s="136">
        <f t="shared" si="14"/>
        <v>0</v>
      </c>
      <c r="P67" s="137">
        <f t="shared" si="15"/>
        <v>0</v>
      </c>
    </row>
    <row r="68" spans="1:16" ht="13.5" hidden="1" customHeight="1" x14ac:dyDescent="0.2">
      <c r="A68" s="10"/>
      <c r="B68" s="2"/>
      <c r="C68" s="2" t="s">
        <v>51</v>
      </c>
      <c r="D68" s="2" t="s">
        <v>26</v>
      </c>
      <c r="E68" s="2" t="s">
        <v>203</v>
      </c>
      <c r="F68" s="138" t="s">
        <v>204</v>
      </c>
      <c r="G68" s="25">
        <v>0</v>
      </c>
      <c r="H68" s="25">
        <v>0</v>
      </c>
      <c r="I68" s="25">
        <v>0</v>
      </c>
      <c r="J68" s="25">
        <v>0</v>
      </c>
      <c r="K68" s="25">
        <v>0</v>
      </c>
      <c r="L68" s="26">
        <f t="shared" si="12"/>
        <v>0</v>
      </c>
      <c r="M68" s="27">
        <f t="shared" si="13"/>
        <v>0</v>
      </c>
      <c r="N68" s="229">
        <v>0</v>
      </c>
      <c r="O68" s="17">
        <f t="shared" si="14"/>
        <v>0</v>
      </c>
      <c r="P68" s="139">
        <f t="shared" si="15"/>
        <v>0</v>
      </c>
    </row>
    <row r="69" spans="1:16" ht="13.5" hidden="1" customHeight="1" x14ac:dyDescent="0.2">
      <c r="A69" s="10"/>
      <c r="B69" s="2"/>
      <c r="C69" s="2" t="s">
        <v>51</v>
      </c>
      <c r="D69" s="2" t="s">
        <v>26</v>
      </c>
      <c r="E69" s="2" t="s">
        <v>205</v>
      </c>
      <c r="F69" s="138" t="s">
        <v>206</v>
      </c>
      <c r="G69" s="25">
        <v>0</v>
      </c>
      <c r="H69" s="25">
        <v>0</v>
      </c>
      <c r="I69" s="25">
        <v>0</v>
      </c>
      <c r="J69" s="25">
        <v>0</v>
      </c>
      <c r="K69" s="25">
        <v>0</v>
      </c>
      <c r="L69" s="26">
        <f t="shared" si="12"/>
        <v>0</v>
      </c>
      <c r="M69" s="27">
        <f t="shared" si="13"/>
        <v>0</v>
      </c>
      <c r="N69" s="229">
        <v>0</v>
      </c>
      <c r="O69" s="17">
        <f t="shared" si="14"/>
        <v>0</v>
      </c>
      <c r="P69" s="139">
        <f t="shared" si="15"/>
        <v>0</v>
      </c>
    </row>
    <row r="70" spans="1:16" ht="13.5" hidden="1" customHeight="1" thickBot="1" x14ac:dyDescent="0.25">
      <c r="A70" s="10"/>
      <c r="B70" s="2"/>
      <c r="C70" s="2" t="s">
        <v>51</v>
      </c>
      <c r="D70" s="2" t="s">
        <v>26</v>
      </c>
      <c r="E70" s="2" t="s">
        <v>207</v>
      </c>
      <c r="F70" s="140" t="s">
        <v>208</v>
      </c>
      <c r="G70" s="29">
        <v>0</v>
      </c>
      <c r="H70" s="29">
        <v>0</v>
      </c>
      <c r="I70" s="29">
        <v>0</v>
      </c>
      <c r="J70" s="29">
        <v>0</v>
      </c>
      <c r="K70" s="29">
        <v>0</v>
      </c>
      <c r="L70" s="30">
        <f t="shared" si="12"/>
        <v>0</v>
      </c>
      <c r="M70" s="31">
        <f t="shared" si="13"/>
        <v>0</v>
      </c>
      <c r="N70" s="232">
        <v>0</v>
      </c>
      <c r="O70" s="32">
        <f t="shared" si="14"/>
        <v>0</v>
      </c>
      <c r="P70" s="141">
        <f t="shared" si="15"/>
        <v>0</v>
      </c>
    </row>
    <row r="71" spans="1:16" ht="13.5" hidden="1" customHeight="1" x14ac:dyDescent="0.2">
      <c r="A71" s="10"/>
      <c r="B71" s="2"/>
      <c r="C71" s="2" t="s">
        <v>51</v>
      </c>
      <c r="D71" s="2" t="s">
        <v>26</v>
      </c>
      <c r="E71" s="2" t="s">
        <v>209</v>
      </c>
      <c r="F71" s="1" t="s">
        <v>210</v>
      </c>
      <c r="G71" s="25">
        <v>49999</v>
      </c>
      <c r="H71" s="25">
        <v>0</v>
      </c>
      <c r="I71" s="25">
        <v>0</v>
      </c>
      <c r="J71" s="25">
        <v>0</v>
      </c>
      <c r="K71" s="25">
        <v>0</v>
      </c>
      <c r="L71" s="26">
        <f t="shared" si="12"/>
        <v>0</v>
      </c>
      <c r="M71" s="27">
        <f t="shared" si="13"/>
        <v>0</v>
      </c>
      <c r="N71" s="229">
        <v>0</v>
      </c>
      <c r="O71" s="17">
        <f t="shared" si="14"/>
        <v>0</v>
      </c>
      <c r="P71" s="28">
        <f t="shared" si="15"/>
        <v>0</v>
      </c>
    </row>
    <row r="72" spans="1:16" ht="13.5" hidden="1" customHeight="1" x14ac:dyDescent="0.2">
      <c r="A72" s="10"/>
      <c r="B72" s="2"/>
      <c r="C72" s="2" t="s">
        <v>51</v>
      </c>
      <c r="D72" s="2" t="s">
        <v>26</v>
      </c>
      <c r="E72" s="2" t="s">
        <v>211</v>
      </c>
      <c r="F72" s="1" t="s">
        <v>212</v>
      </c>
      <c r="G72" s="25">
        <v>0</v>
      </c>
      <c r="H72" s="25">
        <v>0</v>
      </c>
      <c r="I72" s="25">
        <v>0</v>
      </c>
      <c r="J72" s="25">
        <v>0</v>
      </c>
      <c r="K72" s="25">
        <v>0</v>
      </c>
      <c r="L72" s="26">
        <f t="shared" si="12"/>
        <v>0</v>
      </c>
      <c r="M72" s="27">
        <f t="shared" si="13"/>
        <v>0</v>
      </c>
      <c r="N72" s="229">
        <v>0</v>
      </c>
      <c r="O72" s="17">
        <f t="shared" si="14"/>
        <v>0</v>
      </c>
      <c r="P72" s="28">
        <f t="shared" si="15"/>
        <v>0</v>
      </c>
    </row>
    <row r="73" spans="1:16" ht="13.5" hidden="1" customHeight="1" x14ac:dyDescent="0.2">
      <c r="A73" s="10"/>
      <c r="B73" s="2"/>
      <c r="C73" s="2" t="s">
        <v>51</v>
      </c>
      <c r="D73" s="2" t="s">
        <v>26</v>
      </c>
      <c r="E73" s="2" t="s">
        <v>213</v>
      </c>
      <c r="F73" s="1" t="s">
        <v>214</v>
      </c>
      <c r="G73" s="25">
        <v>0</v>
      </c>
      <c r="H73" s="25">
        <v>0</v>
      </c>
      <c r="I73" s="25">
        <v>0</v>
      </c>
      <c r="J73" s="25">
        <v>0</v>
      </c>
      <c r="K73" s="25">
        <v>0</v>
      </c>
      <c r="L73" s="26">
        <f t="shared" si="12"/>
        <v>0</v>
      </c>
      <c r="M73" s="27">
        <f t="shared" si="13"/>
        <v>0</v>
      </c>
      <c r="N73" s="229">
        <v>0</v>
      </c>
      <c r="O73" s="17">
        <f t="shared" si="14"/>
        <v>0</v>
      </c>
      <c r="P73" s="28">
        <f t="shared" si="15"/>
        <v>0</v>
      </c>
    </row>
    <row r="74" spans="1:16" ht="13.5" hidden="1" customHeight="1" thickBot="1" x14ac:dyDescent="0.25">
      <c r="A74" s="10"/>
      <c r="B74" s="2"/>
      <c r="C74" s="2" t="s">
        <v>51</v>
      </c>
      <c r="D74" s="2" t="s">
        <v>26</v>
      </c>
      <c r="E74" s="2" t="s">
        <v>215</v>
      </c>
      <c r="F74" s="1" t="s">
        <v>216</v>
      </c>
      <c r="G74" s="29">
        <v>0</v>
      </c>
      <c r="H74" s="29">
        <v>0</v>
      </c>
      <c r="I74" s="29">
        <v>0</v>
      </c>
      <c r="J74" s="29">
        <v>0</v>
      </c>
      <c r="K74" s="29">
        <v>0</v>
      </c>
      <c r="L74" s="30">
        <f t="shared" si="12"/>
        <v>0</v>
      </c>
      <c r="M74" s="31">
        <f t="shared" si="13"/>
        <v>0</v>
      </c>
      <c r="N74" s="232">
        <v>0</v>
      </c>
      <c r="O74" s="32">
        <f t="shared" si="14"/>
        <v>0</v>
      </c>
      <c r="P74" s="33">
        <f t="shared" si="15"/>
        <v>0</v>
      </c>
    </row>
    <row r="75" spans="1:16" ht="13.5" hidden="1" customHeight="1" thickBot="1" x14ac:dyDescent="0.25">
      <c r="A75" s="10"/>
      <c r="B75" s="2"/>
      <c r="C75" s="2"/>
      <c r="D75" s="2"/>
      <c r="E75" s="2"/>
      <c r="F75" s="21" t="s">
        <v>52</v>
      </c>
      <c r="G75" s="34">
        <f>SUM(G61:G74)</f>
        <v>149999</v>
      </c>
      <c r="H75" s="34">
        <f>SUM(H61:H74)</f>
        <v>0</v>
      </c>
      <c r="I75" s="34">
        <f>SUM(I61:I74)</f>
        <v>0</v>
      </c>
      <c r="J75" s="34">
        <f>SUM(J61:J74)</f>
        <v>0</v>
      </c>
      <c r="K75" s="34">
        <f>SUM(K61:K74)</f>
        <v>0</v>
      </c>
      <c r="L75" s="35">
        <f t="shared" si="12"/>
        <v>0</v>
      </c>
      <c r="M75" s="36">
        <f t="shared" si="13"/>
        <v>0</v>
      </c>
      <c r="N75" s="233">
        <f>SUM(N61:N74)</f>
        <v>0</v>
      </c>
      <c r="O75" s="37">
        <f t="shared" si="14"/>
        <v>0</v>
      </c>
      <c r="P75" s="38">
        <f t="shared" si="15"/>
        <v>0</v>
      </c>
    </row>
    <row r="76" spans="1:16" ht="13.5" hidden="1" customHeight="1" x14ac:dyDescent="0.2">
      <c r="A76" s="10"/>
      <c r="B76" s="2"/>
      <c r="C76" s="2"/>
      <c r="D76" s="2"/>
      <c r="E76" s="2"/>
      <c r="F76" s="1"/>
      <c r="G76" s="25"/>
      <c r="H76" s="25"/>
      <c r="I76" s="25"/>
      <c r="J76" s="25"/>
      <c r="K76" s="25"/>
      <c r="L76" s="26"/>
      <c r="M76" s="26"/>
      <c r="N76" s="229"/>
      <c r="O76" s="2"/>
      <c r="P76" s="2"/>
    </row>
    <row r="77" spans="1:16" ht="13.5" hidden="1" customHeight="1" x14ac:dyDescent="0.2">
      <c r="A77" s="10"/>
      <c r="B77" s="2"/>
      <c r="C77" s="2"/>
      <c r="D77" s="2"/>
      <c r="E77" s="2"/>
      <c r="F77" s="21" t="s">
        <v>53</v>
      </c>
      <c r="G77" s="25"/>
      <c r="H77" s="25"/>
      <c r="I77" s="25"/>
      <c r="J77" s="25"/>
      <c r="K77" s="25"/>
      <c r="L77" s="26"/>
      <c r="M77" s="26"/>
      <c r="N77" s="229"/>
      <c r="O77" s="2"/>
      <c r="P77" s="2"/>
    </row>
    <row r="78" spans="1:16" ht="13.5" hidden="1" customHeight="1" x14ac:dyDescent="0.2">
      <c r="A78" s="10"/>
      <c r="B78" s="2"/>
      <c r="C78" s="2"/>
      <c r="D78" s="2"/>
      <c r="E78" s="2"/>
      <c r="F78" s="1" t="s">
        <v>192</v>
      </c>
      <c r="G78" s="25">
        <f t="shared" ref="G78:K82" si="16">G44-G61</f>
        <v>-268636.15000000002</v>
      </c>
      <c r="H78" s="25">
        <f t="shared" si="16"/>
        <v>7683.1799999996101</v>
      </c>
      <c r="I78" s="25">
        <f t="shared" si="16"/>
        <v>-169644.37</v>
      </c>
      <c r="J78" s="25">
        <f t="shared" si="16"/>
        <v>-261084.491190245</v>
      </c>
      <c r="K78" s="25">
        <f t="shared" si="16"/>
        <v>-232012</v>
      </c>
      <c r="L78" s="26">
        <f t="shared" ref="L78:L94" si="17">K78-J78</f>
        <v>29072.491190244997</v>
      </c>
      <c r="M78" s="27">
        <f t="shared" ref="M78:M94" si="18">IF(ROUND(K78,0)=0,0,(L78/K78))</f>
        <v>-0.12530598068308965</v>
      </c>
      <c r="N78" s="229">
        <f>N44-N61</f>
        <v>70602.598408003003</v>
      </c>
      <c r="O78" s="17">
        <f t="shared" ref="O78:O94" si="19">N78-K78</f>
        <v>302614.59840800299</v>
      </c>
      <c r="P78" s="28">
        <f t="shared" ref="P78:P94" si="20">IF(ROUND(O78,0)=0,0,(O78/ABS(N78)))</f>
        <v>4.2861680055914313</v>
      </c>
    </row>
    <row r="79" spans="1:16" ht="13.5" hidden="1" customHeight="1" x14ac:dyDescent="0.2">
      <c r="A79" s="10"/>
      <c r="B79" s="2"/>
      <c r="C79" s="2"/>
      <c r="D79" s="2"/>
      <c r="E79" s="2"/>
      <c r="F79" s="1" t="s">
        <v>194</v>
      </c>
      <c r="G79" s="25">
        <f t="shared" si="16"/>
        <v>-118436.27000000099</v>
      </c>
      <c r="H79" s="25">
        <f t="shared" si="16"/>
        <v>-730433.55</v>
      </c>
      <c r="I79" s="25">
        <f t="shared" si="16"/>
        <v>-237695.87</v>
      </c>
      <c r="J79" s="25">
        <f t="shared" si="16"/>
        <v>-323713.04696459899</v>
      </c>
      <c r="K79" s="25">
        <f t="shared" si="16"/>
        <v>336731.00000000099</v>
      </c>
      <c r="L79" s="26">
        <f t="shared" si="17"/>
        <v>660444.04696459998</v>
      </c>
      <c r="M79" s="27">
        <f t="shared" si="18"/>
        <v>1.9613402002328211</v>
      </c>
      <c r="N79" s="229">
        <f>N45-N62</f>
        <v>-847837.577345239</v>
      </c>
      <c r="O79" s="17">
        <f t="shared" si="19"/>
        <v>-1184568.5773452399</v>
      </c>
      <c r="P79" s="28">
        <f t="shared" si="20"/>
        <v>-1.3971645147580953</v>
      </c>
    </row>
    <row r="80" spans="1:16" ht="13.5" hidden="1" customHeight="1" x14ac:dyDescent="0.2">
      <c r="A80" s="10"/>
      <c r="B80" s="2"/>
      <c r="C80" s="2"/>
      <c r="D80" s="2"/>
      <c r="E80" s="2"/>
      <c r="F80" s="1" t="s">
        <v>196</v>
      </c>
      <c r="G80" s="25">
        <f t="shared" si="16"/>
        <v>205306.09999999998</v>
      </c>
      <c r="H80" s="25">
        <f t="shared" si="16"/>
        <v>799946.56</v>
      </c>
      <c r="I80" s="25">
        <f t="shared" si="16"/>
        <v>721622.83</v>
      </c>
      <c r="J80" s="25">
        <f t="shared" si="16"/>
        <v>77505.470982582003</v>
      </c>
      <c r="K80" s="25">
        <f t="shared" si="16"/>
        <v>411369.99999999901</v>
      </c>
      <c r="L80" s="26">
        <f t="shared" si="17"/>
        <v>333864.52901741699</v>
      </c>
      <c r="M80" s="27">
        <f t="shared" si="18"/>
        <v>0.81159182492018811</v>
      </c>
      <c r="N80" s="229">
        <f>N46-N63</f>
        <v>5856.2264169394202</v>
      </c>
      <c r="O80" s="17">
        <f t="shared" si="19"/>
        <v>-405513.77358305961</v>
      </c>
      <c r="P80" s="28">
        <f t="shared" si="20"/>
        <v>-69.244893334398967</v>
      </c>
    </row>
    <row r="81" spans="1:16" ht="13.5" hidden="1" customHeight="1" x14ac:dyDescent="0.2">
      <c r="A81" s="10"/>
      <c r="B81" s="2"/>
      <c r="C81" s="2"/>
      <c r="D81" s="2"/>
      <c r="E81" s="2"/>
      <c r="F81" s="1" t="s">
        <v>198</v>
      </c>
      <c r="G81" s="25">
        <f t="shared" si="16"/>
        <v>-26464.67</v>
      </c>
      <c r="H81" s="25">
        <f t="shared" si="16"/>
        <v>12219.17</v>
      </c>
      <c r="I81" s="25">
        <f t="shared" si="16"/>
        <v>11650.13</v>
      </c>
      <c r="J81" s="25">
        <f t="shared" si="16"/>
        <v>-4553.18630652718</v>
      </c>
      <c r="K81" s="25">
        <f t="shared" si="16"/>
        <v>13138.9999999999</v>
      </c>
      <c r="L81" s="26">
        <f t="shared" si="17"/>
        <v>17692.186306527081</v>
      </c>
      <c r="M81" s="27">
        <f t="shared" si="18"/>
        <v>1.3465397904351333</v>
      </c>
      <c r="N81" s="229">
        <f>N47-N64</f>
        <v>0</v>
      </c>
      <c r="O81" s="17">
        <f t="shared" si="19"/>
        <v>-13138.9999999999</v>
      </c>
      <c r="P81" s="28" t="e">
        <f t="shared" si="20"/>
        <v>#DIV/0!</v>
      </c>
    </row>
    <row r="82" spans="1:16" ht="13.5" hidden="1" customHeight="1" x14ac:dyDescent="0.2">
      <c r="A82" s="10"/>
      <c r="B82" s="2"/>
      <c r="C82" s="2"/>
      <c r="D82" s="2"/>
      <c r="E82" s="2"/>
      <c r="F82" s="2" t="s">
        <v>218</v>
      </c>
      <c r="G82" s="26">
        <f t="shared" si="16"/>
        <v>-177990.18</v>
      </c>
      <c r="H82" s="26">
        <f t="shared" si="16"/>
        <v>15481.3399999998</v>
      </c>
      <c r="I82" s="26">
        <f t="shared" si="16"/>
        <v>230786.4</v>
      </c>
      <c r="J82" s="26">
        <f t="shared" si="16"/>
        <v>12465.214058609799</v>
      </c>
      <c r="K82" s="26">
        <f t="shared" si="16"/>
        <v>40754.547391937602</v>
      </c>
      <c r="L82" s="26">
        <f t="shared" si="17"/>
        <v>28289.333333327802</v>
      </c>
      <c r="M82" s="27">
        <f t="shared" si="18"/>
        <v>0.69413930821678638</v>
      </c>
      <c r="N82" s="231">
        <f>N48-N65</f>
        <v>-224085.45161463099</v>
      </c>
      <c r="O82" s="17">
        <f t="shared" si="19"/>
        <v>-264839.99900656857</v>
      </c>
      <c r="P82" s="28">
        <f t="shared" si="20"/>
        <v>-1.181870563654551</v>
      </c>
    </row>
    <row r="83" spans="1:16" ht="13.5" hidden="1" customHeight="1" x14ac:dyDescent="0.2">
      <c r="A83" s="10"/>
      <c r="B83" s="2"/>
      <c r="C83" s="2" t="s">
        <v>57</v>
      </c>
      <c r="D83" s="2" t="s">
        <v>26</v>
      </c>
      <c r="E83" s="2" t="s">
        <v>58</v>
      </c>
      <c r="F83" s="2" t="s">
        <v>219</v>
      </c>
      <c r="G83" s="26">
        <v>176324.32</v>
      </c>
      <c r="H83" s="26">
        <v>0</v>
      </c>
      <c r="I83" s="26">
        <v>0</v>
      </c>
      <c r="J83" s="26">
        <v>0</v>
      </c>
      <c r="K83" s="26">
        <v>0</v>
      </c>
      <c r="L83" s="26">
        <f t="shared" si="17"/>
        <v>0</v>
      </c>
      <c r="M83" s="27">
        <f t="shared" si="18"/>
        <v>0</v>
      </c>
      <c r="N83" s="231">
        <v>0</v>
      </c>
      <c r="O83" s="17">
        <f t="shared" si="19"/>
        <v>0</v>
      </c>
      <c r="P83" s="28">
        <f t="shared" si="20"/>
        <v>0</v>
      </c>
    </row>
    <row r="84" spans="1:16" ht="13.5" hidden="1" customHeight="1" x14ac:dyDescent="0.2">
      <c r="C84" s="2"/>
      <c r="D84" s="2"/>
      <c r="E84" s="2"/>
      <c r="F84" s="1" t="s">
        <v>199</v>
      </c>
      <c r="G84" s="25">
        <f>G82-G83</f>
        <v>-354314.5</v>
      </c>
      <c r="H84" s="25">
        <f>H82-H83</f>
        <v>15481.3399999998</v>
      </c>
      <c r="I84" s="25">
        <f>I82-I83</f>
        <v>230786.4</v>
      </c>
      <c r="J84" s="25">
        <f>J82-J83</f>
        <v>12465.214058609799</v>
      </c>
      <c r="K84" s="25">
        <f>K82-K83</f>
        <v>40754.547391937602</v>
      </c>
      <c r="L84" s="26">
        <f t="shared" si="17"/>
        <v>28289.333333327802</v>
      </c>
      <c r="M84" s="27">
        <f t="shared" si="18"/>
        <v>0.69413930821678638</v>
      </c>
      <c r="N84" s="229">
        <f>N82-N83</f>
        <v>-224085.45161463099</v>
      </c>
      <c r="O84" s="17">
        <f t="shared" si="19"/>
        <v>-264839.99900656857</v>
      </c>
      <c r="P84" s="28">
        <f t="shared" si="20"/>
        <v>-1.181870563654551</v>
      </c>
    </row>
    <row r="85" spans="1:16" ht="13.5" hidden="1" customHeight="1" thickBot="1" x14ac:dyDescent="0.25">
      <c r="F85" s="1" t="s">
        <v>200</v>
      </c>
      <c r="G85" s="25">
        <f>SUM(G86:G89)</f>
        <v>-10076.099999999993</v>
      </c>
      <c r="H85" s="25">
        <f>SUM(H86:H89)</f>
        <v>-139589.43</v>
      </c>
      <c r="I85" s="25">
        <f>SUM(I86:I89)</f>
        <v>-65929.75</v>
      </c>
      <c r="J85" s="25">
        <f>SUM(J86:J89)</f>
        <v>-29261.416914461304</v>
      </c>
      <c r="K85" s="25">
        <f>SUM(K86:K89)</f>
        <v>-46219.999999999302</v>
      </c>
      <c r="L85" s="26">
        <f t="shared" si="17"/>
        <v>-16958.583085537997</v>
      </c>
      <c r="M85" s="27">
        <f t="shared" si="18"/>
        <v>0.36691006243051177</v>
      </c>
      <c r="N85" s="229">
        <f>SUM(N86:N89)</f>
        <v>-50992.2501981768</v>
      </c>
      <c r="O85" s="17">
        <f t="shared" si="19"/>
        <v>-4772.2501981774985</v>
      </c>
      <c r="P85" s="28">
        <f t="shared" si="20"/>
        <v>-9.3587754602524442E-2</v>
      </c>
    </row>
    <row r="86" spans="1:16" ht="13.5" hidden="1" customHeight="1" x14ac:dyDescent="0.2">
      <c r="F86" s="132" t="s">
        <v>202</v>
      </c>
      <c r="G86" s="133">
        <f t="shared" ref="G86:K93" si="21">G50-G67</f>
        <v>0</v>
      </c>
      <c r="H86" s="133">
        <f t="shared" si="21"/>
        <v>-8.5265128291211997E-14</v>
      </c>
      <c r="I86" s="133">
        <f t="shared" si="21"/>
        <v>-66137</v>
      </c>
      <c r="J86" s="133">
        <f t="shared" si="21"/>
        <v>-29261.416914461301</v>
      </c>
      <c r="K86" s="133">
        <f t="shared" si="21"/>
        <v>-46219.999999999302</v>
      </c>
      <c r="L86" s="134">
        <f t="shared" si="17"/>
        <v>-16958.583085538001</v>
      </c>
      <c r="M86" s="134">
        <f t="shared" si="18"/>
        <v>0.36691006243051183</v>
      </c>
      <c r="N86" s="283">
        <f t="shared" ref="N86:N93" si="22">N50-N67</f>
        <v>-50992.2501981768</v>
      </c>
      <c r="O86" s="136">
        <f t="shared" si="19"/>
        <v>-4772.2501981774985</v>
      </c>
      <c r="P86" s="137">
        <f t="shared" si="20"/>
        <v>-9.3587754602524442E-2</v>
      </c>
    </row>
    <row r="87" spans="1:16" ht="13.5" hidden="1" customHeight="1" x14ac:dyDescent="0.2">
      <c r="C87" s="2"/>
      <c r="D87" s="2"/>
      <c r="E87" s="2"/>
      <c r="F87" s="138" t="s">
        <v>204</v>
      </c>
      <c r="G87" s="25">
        <f t="shared" si="21"/>
        <v>68184.460000000006</v>
      </c>
      <c r="H87" s="25">
        <f t="shared" si="21"/>
        <v>-13577.78</v>
      </c>
      <c r="I87" s="25">
        <f t="shared" si="21"/>
        <v>2219</v>
      </c>
      <c r="J87" s="25">
        <f t="shared" si="21"/>
        <v>-4.4213521732672202E-12</v>
      </c>
      <c r="K87" s="25">
        <f t="shared" si="21"/>
        <v>0</v>
      </c>
      <c r="L87" s="26">
        <f t="shared" si="17"/>
        <v>4.4213521732672202E-12</v>
      </c>
      <c r="M87" s="27">
        <f t="shared" si="18"/>
        <v>0</v>
      </c>
      <c r="N87" s="229">
        <f t="shared" si="22"/>
        <v>0</v>
      </c>
      <c r="O87" s="17">
        <f t="shared" si="19"/>
        <v>0</v>
      </c>
      <c r="P87" s="139">
        <f t="shared" si="20"/>
        <v>0</v>
      </c>
    </row>
    <row r="88" spans="1:16" ht="13.5" hidden="1" customHeight="1" x14ac:dyDescent="0.2">
      <c r="C88" s="2"/>
      <c r="D88" s="2"/>
      <c r="E88" s="2"/>
      <c r="F88" s="138" t="s">
        <v>206</v>
      </c>
      <c r="G88" s="25">
        <f t="shared" si="21"/>
        <v>-64752.07</v>
      </c>
      <c r="H88" s="25">
        <f t="shared" si="21"/>
        <v>-104682.97</v>
      </c>
      <c r="I88" s="25">
        <f t="shared" si="21"/>
        <v>-1121</v>
      </c>
      <c r="J88" s="25">
        <f t="shared" si="21"/>
        <v>-5.6843418860808002E-14</v>
      </c>
      <c r="K88" s="25">
        <f t="shared" si="21"/>
        <v>0</v>
      </c>
      <c r="L88" s="26">
        <f t="shared" si="17"/>
        <v>5.6843418860808002E-14</v>
      </c>
      <c r="M88" s="27">
        <f t="shared" si="18"/>
        <v>0</v>
      </c>
      <c r="N88" s="229">
        <f t="shared" si="22"/>
        <v>0</v>
      </c>
      <c r="O88" s="17">
        <f t="shared" si="19"/>
        <v>0</v>
      </c>
      <c r="P88" s="139">
        <f t="shared" si="20"/>
        <v>0</v>
      </c>
    </row>
    <row r="89" spans="1:16" ht="13.5" hidden="1" customHeight="1" thickBot="1" x14ac:dyDescent="0.25">
      <c r="C89" s="2"/>
      <c r="D89" s="2"/>
      <c r="E89" s="2"/>
      <c r="F89" s="140" t="s">
        <v>208</v>
      </c>
      <c r="G89" s="29">
        <f t="shared" si="21"/>
        <v>-13508.49</v>
      </c>
      <c r="H89" s="29">
        <f t="shared" si="21"/>
        <v>-21328.68</v>
      </c>
      <c r="I89" s="29">
        <f t="shared" si="21"/>
        <v>-890.74999999999602</v>
      </c>
      <c r="J89" s="29">
        <f t="shared" si="21"/>
        <v>-8.7929663550312398E-13</v>
      </c>
      <c r="K89" s="29">
        <f t="shared" si="21"/>
        <v>0</v>
      </c>
      <c r="L89" s="30">
        <f t="shared" si="17"/>
        <v>8.7929663550312398E-13</v>
      </c>
      <c r="M89" s="31">
        <f t="shared" si="18"/>
        <v>0</v>
      </c>
      <c r="N89" s="232">
        <f t="shared" si="22"/>
        <v>0</v>
      </c>
      <c r="O89" s="32">
        <f t="shared" si="19"/>
        <v>0</v>
      </c>
      <c r="P89" s="141">
        <f t="shared" si="20"/>
        <v>0</v>
      </c>
    </row>
    <row r="90" spans="1:16" ht="13.5" hidden="1" customHeight="1" x14ac:dyDescent="0.2">
      <c r="C90" s="2"/>
      <c r="D90" s="2"/>
      <c r="E90" s="2"/>
      <c r="F90" s="1" t="s">
        <v>210</v>
      </c>
      <c r="G90" s="25">
        <f t="shared" si="21"/>
        <v>-373064.22</v>
      </c>
      <c r="H90" s="25">
        <f t="shared" si="21"/>
        <v>1171596.6100000001</v>
      </c>
      <c r="I90" s="25">
        <f t="shared" si="21"/>
        <v>39554.559999999998</v>
      </c>
      <c r="J90" s="25">
        <f t="shared" si="21"/>
        <v>-528600.59951382701</v>
      </c>
      <c r="K90" s="25">
        <f t="shared" si="21"/>
        <v>-354231</v>
      </c>
      <c r="L90" s="26">
        <f t="shared" si="17"/>
        <v>174369.59951382701</v>
      </c>
      <c r="M90" s="27">
        <f t="shared" si="18"/>
        <v>-0.49224827729314208</v>
      </c>
      <c r="N90" s="229">
        <f t="shared" si="22"/>
        <v>780629.28097893298</v>
      </c>
      <c r="O90" s="17">
        <f t="shared" si="19"/>
        <v>1134860.280978933</v>
      </c>
      <c r="P90" s="28">
        <f t="shared" si="20"/>
        <v>1.4537762144353379</v>
      </c>
    </row>
    <row r="91" spans="1:16" ht="13.5" hidden="1" customHeight="1" x14ac:dyDescent="0.2">
      <c r="C91" s="2"/>
      <c r="D91" s="2"/>
      <c r="E91" s="2"/>
      <c r="F91" s="1" t="s">
        <v>212</v>
      </c>
      <c r="G91" s="25">
        <f t="shared" si="21"/>
        <v>-52415.68</v>
      </c>
      <c r="H91" s="25">
        <f t="shared" si="21"/>
        <v>-62592.15</v>
      </c>
      <c r="I91" s="25">
        <f t="shared" si="21"/>
        <v>-12543.93</v>
      </c>
      <c r="J91" s="25">
        <f t="shared" si="21"/>
        <v>-34702.914054118002</v>
      </c>
      <c r="K91" s="25">
        <f t="shared" si="21"/>
        <v>22773</v>
      </c>
      <c r="L91" s="26">
        <f t="shared" si="17"/>
        <v>57475.914054118002</v>
      </c>
      <c r="M91" s="27">
        <f t="shared" si="18"/>
        <v>2.5238622076194619</v>
      </c>
      <c r="N91" s="229">
        <f t="shared" si="22"/>
        <v>-72195.390438659902</v>
      </c>
      <c r="O91" s="17">
        <f t="shared" si="19"/>
        <v>-94968.390438659902</v>
      </c>
      <c r="P91" s="28">
        <f t="shared" si="20"/>
        <v>-1.3154356512463057</v>
      </c>
    </row>
    <row r="92" spans="1:16" ht="13.5" hidden="1" customHeight="1" x14ac:dyDescent="0.2">
      <c r="C92" s="2"/>
      <c r="D92" s="2"/>
      <c r="E92" s="2"/>
      <c r="F92" s="1" t="s">
        <v>214</v>
      </c>
      <c r="G92" s="25">
        <f t="shared" si="21"/>
        <v>-13483.460000000099</v>
      </c>
      <c r="H92" s="25">
        <f t="shared" si="21"/>
        <v>-243639.97</v>
      </c>
      <c r="I92" s="25">
        <f t="shared" si="21"/>
        <v>-117577.32</v>
      </c>
      <c r="J92" s="25">
        <f t="shared" si="21"/>
        <v>9450.3020031053602</v>
      </c>
      <c r="K92" s="25">
        <f t="shared" si="21"/>
        <v>50257.999999999804</v>
      </c>
      <c r="L92" s="26">
        <f t="shared" si="17"/>
        <v>40807.697996894443</v>
      </c>
      <c r="M92" s="27">
        <f t="shared" si="18"/>
        <v>0.81196422453926942</v>
      </c>
      <c r="N92" s="229">
        <f t="shared" si="22"/>
        <v>6800.8825063467802</v>
      </c>
      <c r="O92" s="17">
        <f t="shared" si="19"/>
        <v>-43457.117493653022</v>
      </c>
      <c r="P92" s="28">
        <f t="shared" si="20"/>
        <v>-6.3899232861466997</v>
      </c>
    </row>
    <row r="93" spans="1:16" ht="13.5" hidden="1" customHeight="1" thickBot="1" x14ac:dyDescent="0.25">
      <c r="C93" s="2"/>
      <c r="D93" s="2"/>
      <c r="E93" s="2"/>
      <c r="F93" s="1" t="s">
        <v>216</v>
      </c>
      <c r="G93" s="29">
        <f t="shared" si="21"/>
        <v>-31249.74</v>
      </c>
      <c r="H93" s="29">
        <f t="shared" si="21"/>
        <v>-132573.5</v>
      </c>
      <c r="I93" s="29">
        <f t="shared" si="21"/>
        <v>-7995.3999999999696</v>
      </c>
      <c r="J93" s="29">
        <f t="shared" si="21"/>
        <v>-41780.220586401003</v>
      </c>
      <c r="K93" s="29">
        <f t="shared" si="21"/>
        <v>-39411</v>
      </c>
      <c r="L93" s="30">
        <f t="shared" si="17"/>
        <v>2369.2205864010029</v>
      </c>
      <c r="M93" s="31">
        <f t="shared" si="18"/>
        <v>-6.0115718616655323E-2</v>
      </c>
      <c r="N93" s="232">
        <f t="shared" si="22"/>
        <v>48.634750062563398</v>
      </c>
      <c r="O93" s="32">
        <f t="shared" si="19"/>
        <v>39459.634750062563</v>
      </c>
      <c r="P93" s="33">
        <f t="shared" si="20"/>
        <v>811.34651045398539</v>
      </c>
    </row>
    <row r="94" spans="1:16" ht="13.5" hidden="1" customHeight="1" thickBot="1" x14ac:dyDescent="0.25">
      <c r="C94" s="2"/>
      <c r="D94" s="2"/>
      <c r="E94" s="2"/>
      <c r="F94" s="21" t="s">
        <v>60</v>
      </c>
      <c r="G94" s="34">
        <f>G78+G79+G86+G87+G80+G81+G84+G88+G89+G90+G91+G92+G93</f>
        <v>-1042834.6900000011</v>
      </c>
      <c r="H94" s="34">
        <f>H78+H79+H86+H87+H80+H81+H84+H88+H89+H90+H91+H92+H93</f>
        <v>698098.25999999954</v>
      </c>
      <c r="I94" s="34">
        <f>I78+I79+I86+I87+I80+I81+I84+I88+I89+I90+I91+I92+I93</f>
        <v>392227.27999999997</v>
      </c>
      <c r="J94" s="34">
        <f>J78+J79+J86+J87+J80+J81+J84+J88+J89+J90+J91+J92+J93</f>
        <v>-1124274.8884858813</v>
      </c>
      <c r="K94" s="34">
        <f>K78+K79+K86+K87+K80+K81+K84+K88+K89+K90+K91+K92+K93</f>
        <v>203151.54739193796</v>
      </c>
      <c r="L94" s="35">
        <f t="shared" si="17"/>
        <v>1327426.4358778193</v>
      </c>
      <c r="M94" s="36">
        <f t="shared" si="18"/>
        <v>6.5341684713669972</v>
      </c>
      <c r="N94" s="235">
        <f>N78+N79+N86+N87+N80+N81+N84+N88+N89+N90+N91+N92+N93</f>
        <v>-331173.04653642204</v>
      </c>
      <c r="O94" s="37">
        <f t="shared" si="19"/>
        <v>-534324.59392836003</v>
      </c>
      <c r="P94" s="38">
        <f t="shared" si="20"/>
        <v>-1.6134301976462193</v>
      </c>
    </row>
    <row r="95" spans="1:16" ht="13.5" hidden="1" customHeight="1" x14ac:dyDescent="0.2">
      <c r="C95" s="2"/>
      <c r="D95" s="2"/>
      <c r="E95" s="2"/>
      <c r="I95" s="1"/>
      <c r="J95" s="1"/>
      <c r="K95" s="1"/>
      <c r="L95" s="2"/>
      <c r="M95" s="5"/>
      <c r="O95" s="2"/>
      <c r="P95" s="2"/>
    </row>
    <row r="96" spans="1:16" ht="13.5" customHeight="1" x14ac:dyDescent="0.2">
      <c r="A96" s="10"/>
      <c r="B96" s="2"/>
      <c r="C96" s="2"/>
      <c r="D96" s="2"/>
      <c r="E96" s="2"/>
      <c r="K96" s="1"/>
      <c r="L96" s="2"/>
      <c r="M96" s="2"/>
      <c r="N96" s="142"/>
      <c r="O96" s="2"/>
      <c r="P96" s="2"/>
    </row>
    <row r="97" spans="1:15" ht="13.5" customHeight="1" x14ac:dyDescent="0.2">
      <c r="A97" s="10"/>
      <c r="B97" s="2"/>
      <c r="C97" s="2"/>
      <c r="D97" s="2"/>
      <c r="E97" s="2"/>
      <c r="K97" s="1"/>
      <c r="L97" s="2"/>
      <c r="M97" s="2"/>
      <c r="N97" s="142"/>
      <c r="O97" s="2"/>
    </row>
    <row r="98" spans="1:15" ht="13.5" customHeight="1" x14ac:dyDescent="0.2">
      <c r="A98" s="10"/>
      <c r="B98" s="2"/>
      <c r="C98" s="2"/>
      <c r="D98" s="2"/>
      <c r="E98" s="2"/>
      <c r="H98" s="41"/>
      <c r="I98" s="41"/>
      <c r="J98" s="41"/>
      <c r="K98" s="41"/>
      <c r="L98" s="42"/>
      <c r="M98" s="2"/>
      <c r="N98" s="143"/>
      <c r="O98" s="42"/>
    </row>
  </sheetData>
  <mergeCells count="1">
    <mergeCell ref="F3:N3"/>
  </mergeCells>
  <pageMargins left="1" right="1" top="1" bottom="1" header="0.5" footer="0.5"/>
  <pageSetup fitToHeight="4" orientation="landscape"/>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P131"/>
  <sheetViews>
    <sheetView workbookViewId="0">
      <pane xSplit="6" ySplit="6" topLeftCell="G7" activePane="bottomRight" state="frozen"/>
      <selection pane="topRight" activeCell="G1" sqref="G1"/>
      <selection pane="bottomLeft" activeCell="A7" sqref="A7"/>
      <selection pane="bottomRight" activeCell="N4" sqref="N4"/>
    </sheetView>
  </sheetViews>
  <sheetFormatPr defaultColWidth="9.1796875" defaultRowHeight="13.5" customHeight="1" x14ac:dyDescent="0.2"/>
  <cols>
    <col min="1" max="1" width="9.54296875" style="43" customWidth="1"/>
    <col min="2" max="5" width="9.1796875" style="43" hidden="1" customWidth="1"/>
    <col min="6" max="6" width="36.1796875" style="43" customWidth="1"/>
    <col min="7" max="11" width="11.453125" style="43" customWidth="1"/>
    <col min="12" max="13" width="9.1796875" style="43" hidden="1" customWidth="1"/>
    <col min="14" max="14" width="11.453125" style="43" customWidth="1"/>
    <col min="15" max="16" width="9.1796875" style="43" hidden="1" customWidth="1"/>
    <col min="17" max="17" width="9.1796875" style="44" customWidth="1"/>
    <col min="18" max="16384" width="9.1796875" style="44"/>
  </cols>
  <sheetData>
    <row r="1" spans="1:16" ht="12.75" customHeight="1" x14ac:dyDescent="0.2">
      <c r="A1" s="1"/>
      <c r="B1" s="2"/>
      <c r="C1" s="2"/>
      <c r="D1" s="2"/>
      <c r="E1" s="2"/>
      <c r="I1" s="3"/>
      <c r="J1" s="3"/>
      <c r="K1" s="3"/>
      <c r="L1" s="4"/>
      <c r="M1" s="5"/>
      <c r="N1" s="3"/>
      <c r="O1" s="4"/>
      <c r="P1" s="2"/>
    </row>
    <row r="2" spans="1:16" ht="26.25" customHeight="1" x14ac:dyDescent="0.35">
      <c r="B2" s="2"/>
      <c r="C2" s="2"/>
      <c r="D2" s="2"/>
      <c r="E2" s="2"/>
      <c r="F2" s="73" t="s">
        <v>0</v>
      </c>
      <c r="G2" s="7"/>
      <c r="H2" s="7"/>
      <c r="I2" s="8"/>
      <c r="J2" s="8"/>
      <c r="K2" s="8"/>
      <c r="L2" s="2"/>
      <c r="M2" s="9"/>
      <c r="O2" s="2"/>
      <c r="P2" s="2"/>
    </row>
    <row r="3" spans="1:16" ht="26.25" customHeight="1" x14ac:dyDescent="0.35">
      <c r="B3" s="2"/>
      <c r="C3" s="2"/>
      <c r="D3" s="2"/>
      <c r="E3" s="2"/>
      <c r="F3" s="73" t="s">
        <v>220</v>
      </c>
      <c r="G3" s="7"/>
      <c r="H3" s="7"/>
      <c r="I3" s="8"/>
      <c r="J3" s="8"/>
      <c r="K3" s="8"/>
      <c r="L3" s="2"/>
      <c r="M3" s="9"/>
      <c r="N3" s="304" t="s">
        <v>343</v>
      </c>
      <c r="O3" s="2"/>
      <c r="P3" s="2"/>
    </row>
    <row r="4" spans="1:16" ht="39.75" customHeight="1" x14ac:dyDescent="0.2">
      <c r="A4" s="10"/>
      <c r="B4" s="11"/>
      <c r="C4" s="11"/>
      <c r="D4" s="11"/>
      <c r="E4" s="2"/>
      <c r="F4" s="10"/>
      <c r="G4" s="14" t="s">
        <v>2</v>
      </c>
      <c r="H4" s="14" t="s">
        <v>3</v>
      </c>
      <c r="I4" s="14" t="s">
        <v>4</v>
      </c>
      <c r="J4" s="14" t="s">
        <v>5</v>
      </c>
      <c r="K4" s="14" t="s">
        <v>6</v>
      </c>
      <c r="L4" s="15" t="s">
        <v>7</v>
      </c>
      <c r="M4" s="15" t="s">
        <v>8</v>
      </c>
      <c r="N4" s="256" t="s">
        <v>9</v>
      </c>
      <c r="O4" s="15" t="s">
        <v>221</v>
      </c>
      <c r="P4" s="16" t="s">
        <v>11</v>
      </c>
    </row>
    <row r="5" spans="1:16" ht="10" hidden="1" x14ac:dyDescent="0.2">
      <c r="A5" s="10"/>
      <c r="B5" s="11"/>
      <c r="C5" s="11"/>
      <c r="D5" s="11"/>
      <c r="E5" s="2"/>
      <c r="F5" s="2"/>
      <c r="G5" s="17" t="s">
        <v>12</v>
      </c>
      <c r="H5" s="17" t="s">
        <v>13</v>
      </c>
      <c r="I5" s="17" t="s">
        <v>14</v>
      </c>
      <c r="J5" s="17" t="s">
        <v>15</v>
      </c>
      <c r="K5" s="17" t="s">
        <v>15</v>
      </c>
      <c r="L5" s="17"/>
      <c r="M5" s="16"/>
      <c r="N5" s="226" t="s">
        <v>16</v>
      </c>
      <c r="O5" s="2"/>
      <c r="P5" s="2"/>
    </row>
    <row r="6" spans="1:16" ht="10" hidden="1" x14ac:dyDescent="0.2">
      <c r="A6" s="10"/>
      <c r="B6" s="18"/>
      <c r="C6" s="18"/>
      <c r="D6" s="18"/>
      <c r="E6" s="2"/>
      <c r="F6" s="2"/>
      <c r="G6" s="17" t="s">
        <v>17</v>
      </c>
      <c r="H6" s="17" t="s">
        <v>17</v>
      </c>
      <c r="I6" s="17" t="s">
        <v>17</v>
      </c>
      <c r="J6" s="17" t="s">
        <v>18</v>
      </c>
      <c r="K6" s="17" t="s">
        <v>19</v>
      </c>
      <c r="L6" s="17"/>
      <c r="M6" s="19"/>
      <c r="N6" s="226" t="s">
        <v>20</v>
      </c>
      <c r="O6" s="2"/>
      <c r="P6" s="2"/>
    </row>
    <row r="7" spans="1:16" ht="13.5" customHeight="1" x14ac:dyDescent="0.2">
      <c r="A7" s="10"/>
      <c r="B7" s="11"/>
      <c r="C7" s="11"/>
      <c r="D7" s="11"/>
      <c r="E7" s="2"/>
      <c r="F7" s="10"/>
      <c r="G7" s="10"/>
      <c r="H7" s="10"/>
      <c r="I7" s="12"/>
      <c r="J7" s="12"/>
      <c r="K7" s="12"/>
      <c r="L7" s="13"/>
      <c r="M7" s="5"/>
      <c r="N7" s="227"/>
      <c r="O7" s="13"/>
      <c r="P7" s="2"/>
    </row>
    <row r="8" spans="1:16" ht="13.5" customHeight="1" x14ac:dyDescent="0.2">
      <c r="A8" s="10"/>
      <c r="B8" s="2"/>
      <c r="C8" s="2"/>
      <c r="D8" s="20" t="s">
        <v>21</v>
      </c>
      <c r="E8" s="2"/>
      <c r="F8" s="21" t="s">
        <v>21</v>
      </c>
      <c r="I8" s="22"/>
      <c r="J8" s="22"/>
      <c r="K8" s="22"/>
      <c r="L8" s="23"/>
      <c r="M8" s="2"/>
      <c r="N8" s="228"/>
      <c r="O8" s="23"/>
      <c r="P8" s="2"/>
    </row>
    <row r="9" spans="1:16" ht="14.25" customHeight="1" x14ac:dyDescent="0.2">
      <c r="A9" s="10"/>
      <c r="B9" s="2"/>
      <c r="C9" s="2" t="s">
        <v>22</v>
      </c>
      <c r="D9" s="2" t="s">
        <v>28</v>
      </c>
      <c r="E9" s="2" t="s">
        <v>222</v>
      </c>
      <c r="F9" s="1" t="s">
        <v>223</v>
      </c>
      <c r="G9" s="25">
        <v>420940.43</v>
      </c>
      <c r="H9" s="25">
        <v>241987.1</v>
      </c>
      <c r="I9" s="25">
        <v>231668.55</v>
      </c>
      <c r="J9" s="25">
        <v>348460</v>
      </c>
      <c r="K9" s="25">
        <f>J9</f>
        <v>348460</v>
      </c>
      <c r="L9" s="26">
        <f t="shared" ref="L9:L29" si="0">K9-J9</f>
        <v>0</v>
      </c>
      <c r="M9" s="27">
        <f t="shared" ref="M9:M30" si="1">IF(ROUND(K9,0)=0,0,(L9/K9))</f>
        <v>0</v>
      </c>
      <c r="N9" s="229">
        <v>299650</v>
      </c>
      <c r="O9" s="17">
        <f t="shared" ref="O9:O30" si="2">N9-K9</f>
        <v>-48810</v>
      </c>
      <c r="P9" s="28">
        <f t="shared" ref="P9:P30" si="3">IF(ROUND(O9,0)=0,0,(O9/ABS(N9)))</f>
        <v>-0.16289003837810778</v>
      </c>
    </row>
    <row r="10" spans="1:16" ht="14.25" customHeight="1" x14ac:dyDescent="0.2">
      <c r="A10" s="10"/>
      <c r="B10" s="2"/>
      <c r="C10" s="2" t="s">
        <v>22</v>
      </c>
      <c r="D10" s="2" t="s">
        <v>28</v>
      </c>
      <c r="E10" s="2" t="s">
        <v>224</v>
      </c>
      <c r="F10" s="1" t="s">
        <v>225</v>
      </c>
      <c r="G10" s="25">
        <v>5331.83</v>
      </c>
      <c r="H10" s="25">
        <v>5043.76</v>
      </c>
      <c r="I10" s="25">
        <v>2057.5</v>
      </c>
      <c r="J10" s="25">
        <v>5500</v>
      </c>
      <c r="K10" s="241">
        <f t="shared" ref="K10:K29" si="4">J10</f>
        <v>5500</v>
      </c>
      <c r="L10" s="26">
        <f t="shared" si="0"/>
        <v>0</v>
      </c>
      <c r="M10" s="27">
        <f t="shared" si="1"/>
        <v>0</v>
      </c>
      <c r="N10" s="229">
        <v>0</v>
      </c>
      <c r="O10" s="17">
        <f t="shared" si="2"/>
        <v>-5500</v>
      </c>
      <c r="P10" s="28" t="e">
        <f t="shared" si="3"/>
        <v>#DIV/0!</v>
      </c>
    </row>
    <row r="11" spans="1:16" ht="14.25" customHeight="1" x14ac:dyDescent="0.2">
      <c r="A11" s="10"/>
      <c r="B11" s="2"/>
      <c r="C11" s="2" t="s">
        <v>22</v>
      </c>
      <c r="D11" s="2" t="s">
        <v>28</v>
      </c>
      <c r="E11" s="2" t="s">
        <v>226</v>
      </c>
      <c r="F11" s="1" t="s">
        <v>227</v>
      </c>
      <c r="G11" s="25">
        <v>1650.84</v>
      </c>
      <c r="H11" s="25">
        <v>10</v>
      </c>
      <c r="I11" s="25">
        <v>0</v>
      </c>
      <c r="J11" s="25">
        <v>0</v>
      </c>
      <c r="K11" s="241">
        <f t="shared" si="4"/>
        <v>0</v>
      </c>
      <c r="L11" s="26">
        <f t="shared" si="0"/>
        <v>0</v>
      </c>
      <c r="M11" s="27">
        <f t="shared" si="1"/>
        <v>0</v>
      </c>
      <c r="N11" s="229">
        <v>0</v>
      </c>
      <c r="O11" s="17">
        <f t="shared" si="2"/>
        <v>0</v>
      </c>
      <c r="P11" s="28">
        <f t="shared" si="3"/>
        <v>0</v>
      </c>
    </row>
    <row r="12" spans="1:16" ht="14.25" customHeight="1" x14ac:dyDescent="0.2">
      <c r="A12" s="10"/>
      <c r="B12" s="2"/>
      <c r="C12" s="82" t="s">
        <v>22</v>
      </c>
      <c r="D12" s="82" t="s">
        <v>28</v>
      </c>
      <c r="E12" s="82" t="s">
        <v>228</v>
      </c>
      <c r="F12" s="1" t="s">
        <v>229</v>
      </c>
      <c r="G12" s="25">
        <v>8493.75</v>
      </c>
      <c r="H12" s="25">
        <v>4093.79</v>
      </c>
      <c r="I12" s="25">
        <v>2239.14</v>
      </c>
      <c r="J12" s="25">
        <v>8250</v>
      </c>
      <c r="K12" s="241">
        <f t="shared" si="4"/>
        <v>8250</v>
      </c>
      <c r="L12" s="26">
        <f t="shared" si="0"/>
        <v>0</v>
      </c>
      <c r="M12" s="27">
        <f t="shared" si="1"/>
        <v>0</v>
      </c>
      <c r="N12" s="229">
        <v>3300</v>
      </c>
      <c r="O12" s="17">
        <f t="shared" si="2"/>
        <v>-4950</v>
      </c>
      <c r="P12" s="28">
        <f t="shared" si="3"/>
        <v>-1.5</v>
      </c>
    </row>
    <row r="13" spans="1:16" ht="14.25" customHeight="1" x14ac:dyDescent="0.2">
      <c r="A13" s="10"/>
      <c r="B13" s="2"/>
      <c r="C13" s="2" t="s">
        <v>22</v>
      </c>
      <c r="D13" s="2" t="s">
        <v>28</v>
      </c>
      <c r="E13" s="2" t="s">
        <v>230</v>
      </c>
      <c r="F13" s="1" t="s">
        <v>231</v>
      </c>
      <c r="G13" s="25">
        <v>6739.33</v>
      </c>
      <c r="H13" s="25">
        <v>6914.45</v>
      </c>
      <c r="I13" s="25">
        <v>3335.7</v>
      </c>
      <c r="J13" s="25">
        <v>4500</v>
      </c>
      <c r="K13" s="241">
        <f t="shared" si="4"/>
        <v>4500</v>
      </c>
      <c r="L13" s="26">
        <f t="shared" si="0"/>
        <v>0</v>
      </c>
      <c r="M13" s="27">
        <f t="shared" si="1"/>
        <v>0</v>
      </c>
      <c r="N13" s="229">
        <v>6499.99999999999</v>
      </c>
      <c r="O13" s="17">
        <f t="shared" si="2"/>
        <v>1999.99999999999</v>
      </c>
      <c r="P13" s="28">
        <f t="shared" si="3"/>
        <v>0.3076923076923066</v>
      </c>
    </row>
    <row r="14" spans="1:16" ht="14.25" customHeight="1" x14ac:dyDescent="0.2">
      <c r="A14" s="10"/>
      <c r="B14" s="2"/>
      <c r="C14" s="2" t="s">
        <v>22</v>
      </c>
      <c r="D14" s="2" t="s">
        <v>28</v>
      </c>
      <c r="E14" s="2" t="s">
        <v>232</v>
      </c>
      <c r="F14" s="1" t="s">
        <v>233</v>
      </c>
      <c r="G14" s="25">
        <v>24091.360000000001</v>
      </c>
      <c r="H14" s="25">
        <v>14560.82</v>
      </c>
      <c r="I14" s="25">
        <v>6658.45</v>
      </c>
      <c r="J14" s="25">
        <v>15900</v>
      </c>
      <c r="K14" s="241">
        <f t="shared" si="4"/>
        <v>15900</v>
      </c>
      <c r="L14" s="26">
        <f t="shared" si="0"/>
        <v>0</v>
      </c>
      <c r="M14" s="27">
        <f t="shared" si="1"/>
        <v>0</v>
      </c>
      <c r="N14" s="229">
        <v>11916</v>
      </c>
      <c r="O14" s="17">
        <f t="shared" si="2"/>
        <v>-3984</v>
      </c>
      <c r="P14" s="28">
        <f t="shared" si="3"/>
        <v>-0.33434038267875127</v>
      </c>
    </row>
    <row r="15" spans="1:16" ht="16.5" customHeight="1" x14ac:dyDescent="0.2">
      <c r="A15" s="10"/>
      <c r="B15" s="2"/>
      <c r="C15" s="2" t="s">
        <v>22</v>
      </c>
      <c r="D15" s="2" t="s">
        <v>28</v>
      </c>
      <c r="E15" s="2" t="s">
        <v>234</v>
      </c>
      <c r="F15" s="1" t="s">
        <v>235</v>
      </c>
      <c r="G15" s="25">
        <v>11107.48</v>
      </c>
      <c r="H15" s="25">
        <v>20493.36</v>
      </c>
      <c r="I15" s="25">
        <v>5456.88</v>
      </c>
      <c r="J15" s="25">
        <v>12000</v>
      </c>
      <c r="K15" s="241">
        <f t="shared" si="4"/>
        <v>12000</v>
      </c>
      <c r="L15" s="26">
        <f t="shared" si="0"/>
        <v>0</v>
      </c>
      <c r="M15" s="27">
        <f t="shared" si="1"/>
        <v>0</v>
      </c>
      <c r="N15" s="229">
        <v>13300</v>
      </c>
      <c r="O15" s="17">
        <f t="shared" si="2"/>
        <v>1300</v>
      </c>
      <c r="P15" s="28">
        <f t="shared" si="3"/>
        <v>9.7744360902255634E-2</v>
      </c>
    </row>
    <row r="16" spans="1:16" ht="13.5" customHeight="1" x14ac:dyDescent="0.2">
      <c r="A16" s="10"/>
      <c r="B16" s="2"/>
      <c r="C16" s="2" t="s">
        <v>22</v>
      </c>
      <c r="D16" s="2" t="s">
        <v>28</v>
      </c>
      <c r="E16" s="2" t="s">
        <v>236</v>
      </c>
      <c r="F16" s="1" t="s">
        <v>237</v>
      </c>
      <c r="G16" s="25">
        <v>25232.91</v>
      </c>
      <c r="H16" s="25">
        <v>17122.419999999998</v>
      </c>
      <c r="I16" s="25">
        <v>7972.03</v>
      </c>
      <c r="J16" s="25">
        <v>20400</v>
      </c>
      <c r="K16" s="241">
        <f t="shared" si="4"/>
        <v>20400</v>
      </c>
      <c r="L16" s="26">
        <f t="shared" si="0"/>
        <v>0</v>
      </c>
      <c r="M16" s="27">
        <f t="shared" si="1"/>
        <v>0</v>
      </c>
      <c r="N16" s="229">
        <v>13100</v>
      </c>
      <c r="O16" s="17">
        <f t="shared" si="2"/>
        <v>-7300</v>
      </c>
      <c r="P16" s="28">
        <f t="shared" si="3"/>
        <v>-0.5572519083969466</v>
      </c>
    </row>
    <row r="17" spans="1:16" ht="13.5" customHeight="1" x14ac:dyDescent="0.2">
      <c r="A17" s="10"/>
      <c r="B17" s="2"/>
      <c r="C17" s="2" t="s">
        <v>22</v>
      </c>
      <c r="D17" s="2" t="s">
        <v>28</v>
      </c>
      <c r="E17" s="2" t="s">
        <v>238</v>
      </c>
      <c r="F17" s="1" t="s">
        <v>239</v>
      </c>
      <c r="G17" s="25">
        <v>13341.17</v>
      </c>
      <c r="H17" s="25">
        <v>9890.9500000000007</v>
      </c>
      <c r="I17" s="25">
        <v>4891.76</v>
      </c>
      <c r="J17" s="25">
        <v>12750</v>
      </c>
      <c r="K17" s="241">
        <f t="shared" si="4"/>
        <v>12750</v>
      </c>
      <c r="L17" s="26">
        <f t="shared" si="0"/>
        <v>0</v>
      </c>
      <c r="M17" s="27">
        <f t="shared" si="1"/>
        <v>0</v>
      </c>
      <c r="N17" s="229">
        <v>11000</v>
      </c>
      <c r="O17" s="17">
        <f t="shared" si="2"/>
        <v>-1750</v>
      </c>
      <c r="P17" s="28">
        <f t="shared" si="3"/>
        <v>-0.15909090909090909</v>
      </c>
    </row>
    <row r="18" spans="1:16" ht="13.5" customHeight="1" x14ac:dyDescent="0.2">
      <c r="A18" s="10"/>
      <c r="B18" s="2"/>
      <c r="C18" s="2" t="s">
        <v>22</v>
      </c>
      <c r="D18" s="2" t="s">
        <v>28</v>
      </c>
      <c r="E18" s="2" t="s">
        <v>240</v>
      </c>
      <c r="F18" s="1" t="s">
        <v>241</v>
      </c>
      <c r="G18" s="25">
        <v>13859.33</v>
      </c>
      <c r="H18" s="25">
        <v>8649.01</v>
      </c>
      <c r="I18" s="25">
        <v>4101.1099999999997</v>
      </c>
      <c r="J18" s="25">
        <v>12600</v>
      </c>
      <c r="K18" s="241">
        <f t="shared" si="4"/>
        <v>12600</v>
      </c>
      <c r="L18" s="26">
        <f t="shared" si="0"/>
        <v>0</v>
      </c>
      <c r="M18" s="27">
        <f t="shared" si="1"/>
        <v>0</v>
      </c>
      <c r="N18" s="229">
        <v>7600</v>
      </c>
      <c r="O18" s="17">
        <f t="shared" si="2"/>
        <v>-5000</v>
      </c>
      <c r="P18" s="28">
        <f t="shared" si="3"/>
        <v>-0.65789473684210531</v>
      </c>
    </row>
    <row r="19" spans="1:16" ht="12.75" customHeight="1" x14ac:dyDescent="0.2">
      <c r="A19" s="10"/>
      <c r="B19" s="2"/>
      <c r="C19" s="2" t="s">
        <v>22</v>
      </c>
      <c r="D19" s="2" t="s">
        <v>28</v>
      </c>
      <c r="E19" s="2" t="s">
        <v>242</v>
      </c>
      <c r="F19" s="1" t="s">
        <v>243</v>
      </c>
      <c r="G19" s="25">
        <v>7593.99</v>
      </c>
      <c r="H19" s="25">
        <v>7642.73</v>
      </c>
      <c r="I19" s="25">
        <v>3790.41</v>
      </c>
      <c r="J19" s="25">
        <v>7500</v>
      </c>
      <c r="K19" s="241">
        <f t="shared" si="4"/>
        <v>7500</v>
      </c>
      <c r="L19" s="26">
        <f t="shared" si="0"/>
        <v>0</v>
      </c>
      <c r="M19" s="27">
        <f t="shared" si="1"/>
        <v>0</v>
      </c>
      <c r="N19" s="229">
        <v>8700</v>
      </c>
      <c r="O19" s="17">
        <f t="shared" si="2"/>
        <v>1200</v>
      </c>
      <c r="P19" s="28">
        <f t="shared" si="3"/>
        <v>0.13793103448275862</v>
      </c>
    </row>
    <row r="20" spans="1:16" ht="13.5" customHeight="1" x14ac:dyDescent="0.2">
      <c r="A20" s="10"/>
      <c r="B20" s="2"/>
      <c r="C20" s="2" t="s">
        <v>22</v>
      </c>
      <c r="D20" s="2" t="s">
        <v>28</v>
      </c>
      <c r="E20" s="2" t="s">
        <v>244</v>
      </c>
      <c r="F20" s="1" t="s">
        <v>245</v>
      </c>
      <c r="G20" s="25">
        <v>22822.19</v>
      </c>
      <c r="H20" s="25">
        <v>23956.81</v>
      </c>
      <c r="I20" s="25">
        <v>11280.85</v>
      </c>
      <c r="J20" s="25">
        <v>26500</v>
      </c>
      <c r="K20" s="241">
        <f t="shared" si="4"/>
        <v>26500</v>
      </c>
      <c r="L20" s="26">
        <f t="shared" si="0"/>
        <v>0</v>
      </c>
      <c r="M20" s="27">
        <f t="shared" si="1"/>
        <v>0</v>
      </c>
      <c r="N20" s="229">
        <v>25000</v>
      </c>
      <c r="O20" s="17">
        <f t="shared" si="2"/>
        <v>-1500</v>
      </c>
      <c r="P20" s="28">
        <f t="shared" si="3"/>
        <v>-0.06</v>
      </c>
    </row>
    <row r="21" spans="1:16" ht="16.5" customHeight="1" x14ac:dyDescent="0.2">
      <c r="A21" s="10"/>
      <c r="B21" s="2"/>
      <c r="C21" s="82" t="s">
        <v>22</v>
      </c>
      <c r="D21" s="82" t="s">
        <v>28</v>
      </c>
      <c r="E21" s="82" t="s">
        <v>246</v>
      </c>
      <c r="F21" s="1" t="s">
        <v>247</v>
      </c>
      <c r="G21" s="25">
        <v>10549.24</v>
      </c>
      <c r="H21" s="25">
        <v>33826.660000000003</v>
      </c>
      <c r="I21" s="25">
        <v>4246.99</v>
      </c>
      <c r="J21" s="25">
        <v>9000</v>
      </c>
      <c r="K21" s="241">
        <f t="shared" si="4"/>
        <v>9000</v>
      </c>
      <c r="L21" s="26">
        <f t="shared" si="0"/>
        <v>0</v>
      </c>
      <c r="M21" s="27">
        <f t="shared" si="1"/>
        <v>0</v>
      </c>
      <c r="N21" s="229">
        <v>9000</v>
      </c>
      <c r="O21" s="17">
        <f t="shared" si="2"/>
        <v>0</v>
      </c>
      <c r="P21" s="28">
        <f t="shared" si="3"/>
        <v>0</v>
      </c>
    </row>
    <row r="22" spans="1:16" ht="13.5" customHeight="1" x14ac:dyDescent="0.2">
      <c r="A22" s="10"/>
      <c r="B22" s="2"/>
      <c r="C22" s="82" t="s">
        <v>22</v>
      </c>
      <c r="D22" s="82" t="s">
        <v>28</v>
      </c>
      <c r="E22" s="82" t="s">
        <v>248</v>
      </c>
      <c r="F22" s="1" t="s">
        <v>249</v>
      </c>
      <c r="G22" s="25">
        <v>3945.35</v>
      </c>
      <c r="H22" s="25">
        <v>3712.23</v>
      </c>
      <c r="I22" s="25">
        <v>1899.52</v>
      </c>
      <c r="J22" s="25">
        <v>3700</v>
      </c>
      <c r="K22" s="241">
        <f t="shared" si="4"/>
        <v>3700</v>
      </c>
      <c r="L22" s="26">
        <f t="shared" si="0"/>
        <v>0</v>
      </c>
      <c r="M22" s="27">
        <f t="shared" si="1"/>
        <v>0</v>
      </c>
      <c r="N22" s="229">
        <v>3700</v>
      </c>
      <c r="O22" s="17">
        <f t="shared" si="2"/>
        <v>0</v>
      </c>
      <c r="P22" s="28">
        <f t="shared" si="3"/>
        <v>0</v>
      </c>
    </row>
    <row r="23" spans="1:16" ht="13.5" customHeight="1" x14ac:dyDescent="0.2">
      <c r="A23" s="10"/>
      <c r="B23" s="2"/>
      <c r="C23" s="82" t="s">
        <v>22</v>
      </c>
      <c r="D23" s="82" t="s">
        <v>28</v>
      </c>
      <c r="E23" s="82" t="s">
        <v>250</v>
      </c>
      <c r="F23" s="1" t="s">
        <v>251</v>
      </c>
      <c r="G23" s="25">
        <v>6662.6</v>
      </c>
      <c r="H23" s="25">
        <v>5973.24</v>
      </c>
      <c r="I23" s="25">
        <v>2748.06</v>
      </c>
      <c r="J23" s="25">
        <v>8400</v>
      </c>
      <c r="K23" s="241">
        <f t="shared" si="4"/>
        <v>8400</v>
      </c>
      <c r="L23" s="26">
        <f t="shared" si="0"/>
        <v>0</v>
      </c>
      <c r="M23" s="27">
        <f t="shared" si="1"/>
        <v>0</v>
      </c>
      <c r="N23" s="229">
        <v>6799.99999999999</v>
      </c>
      <c r="O23" s="17">
        <f t="shared" si="2"/>
        <v>-1600.00000000001</v>
      </c>
      <c r="P23" s="28">
        <f t="shared" si="3"/>
        <v>-0.23529411764706065</v>
      </c>
    </row>
    <row r="24" spans="1:16" ht="13.5" customHeight="1" x14ac:dyDescent="0.2">
      <c r="A24" s="10"/>
      <c r="B24" s="2"/>
      <c r="C24" s="82" t="s">
        <v>22</v>
      </c>
      <c r="D24" s="82" t="s">
        <v>28</v>
      </c>
      <c r="E24" s="82" t="s">
        <v>252</v>
      </c>
      <c r="F24" s="1" t="s">
        <v>253</v>
      </c>
      <c r="G24" s="25">
        <v>19662.96</v>
      </c>
      <c r="H24" s="25">
        <v>17759.48</v>
      </c>
      <c r="I24" s="25">
        <v>7588.15</v>
      </c>
      <c r="J24" s="25">
        <v>17343</v>
      </c>
      <c r="K24" s="241">
        <f t="shared" si="4"/>
        <v>17343</v>
      </c>
      <c r="L24" s="26">
        <f t="shared" si="0"/>
        <v>0</v>
      </c>
      <c r="M24" s="27">
        <f t="shared" si="1"/>
        <v>0</v>
      </c>
      <c r="N24" s="229">
        <v>14243</v>
      </c>
      <c r="O24" s="17">
        <f t="shared" si="2"/>
        <v>-3100</v>
      </c>
      <c r="P24" s="28">
        <f t="shared" si="3"/>
        <v>-0.21765077581970091</v>
      </c>
    </row>
    <row r="25" spans="1:16" ht="13.5" customHeight="1" x14ac:dyDescent="0.2">
      <c r="A25" s="10"/>
      <c r="B25" s="2"/>
      <c r="C25" s="2" t="s">
        <v>22</v>
      </c>
      <c r="D25" s="2" t="s">
        <v>28</v>
      </c>
      <c r="E25" s="2" t="s">
        <v>254</v>
      </c>
      <c r="F25" s="1" t="s">
        <v>255</v>
      </c>
      <c r="G25" s="25">
        <v>60660.26</v>
      </c>
      <c r="H25" s="25">
        <v>45366.65</v>
      </c>
      <c r="I25" s="25">
        <v>33419.42</v>
      </c>
      <c r="J25" s="25">
        <v>35700</v>
      </c>
      <c r="K25" s="241">
        <f t="shared" si="4"/>
        <v>35700</v>
      </c>
      <c r="L25" s="26">
        <f t="shared" si="0"/>
        <v>0</v>
      </c>
      <c r="M25" s="27">
        <f t="shared" si="1"/>
        <v>0</v>
      </c>
      <c r="N25" s="229">
        <v>37600</v>
      </c>
      <c r="O25" s="17">
        <f t="shared" si="2"/>
        <v>1900</v>
      </c>
      <c r="P25" s="28">
        <f t="shared" si="3"/>
        <v>5.0531914893617018E-2</v>
      </c>
    </row>
    <row r="26" spans="1:16" ht="13.5" customHeight="1" x14ac:dyDescent="0.2">
      <c r="A26" s="10"/>
      <c r="B26" s="2"/>
      <c r="C26" s="82" t="s">
        <v>22</v>
      </c>
      <c r="D26" s="82" t="s">
        <v>28</v>
      </c>
      <c r="E26" s="82" t="s">
        <v>256</v>
      </c>
      <c r="F26" s="1" t="s">
        <v>257</v>
      </c>
      <c r="G26" s="25">
        <v>5821.15</v>
      </c>
      <c r="H26" s="25">
        <v>6128.93</v>
      </c>
      <c r="I26" s="25">
        <v>3302.36</v>
      </c>
      <c r="J26" s="25">
        <v>6000</v>
      </c>
      <c r="K26" s="241">
        <f t="shared" si="4"/>
        <v>6000</v>
      </c>
      <c r="L26" s="26">
        <f t="shared" si="0"/>
        <v>0</v>
      </c>
      <c r="M26" s="27">
        <f t="shared" si="1"/>
        <v>0</v>
      </c>
      <c r="N26" s="229">
        <v>6000</v>
      </c>
      <c r="O26" s="17">
        <f t="shared" si="2"/>
        <v>0</v>
      </c>
      <c r="P26" s="28">
        <f t="shared" si="3"/>
        <v>0</v>
      </c>
    </row>
    <row r="27" spans="1:16" ht="13.5" customHeight="1" x14ac:dyDescent="0.2">
      <c r="A27" s="10"/>
      <c r="B27" s="2"/>
      <c r="C27" s="82" t="s">
        <v>22</v>
      </c>
      <c r="D27" s="82" t="s">
        <v>28</v>
      </c>
      <c r="E27" s="82" t="s">
        <v>258</v>
      </c>
      <c r="F27" s="1" t="s">
        <v>259</v>
      </c>
      <c r="G27" s="25">
        <v>13838.79</v>
      </c>
      <c r="H27" s="25">
        <v>13204.3</v>
      </c>
      <c r="I27" s="25">
        <v>7125.51</v>
      </c>
      <c r="J27" s="25">
        <v>12550</v>
      </c>
      <c r="K27" s="241">
        <f t="shared" si="4"/>
        <v>12550</v>
      </c>
      <c r="L27" s="26">
        <f t="shared" si="0"/>
        <v>0</v>
      </c>
      <c r="M27" s="27">
        <f t="shared" si="1"/>
        <v>0</v>
      </c>
      <c r="N27" s="229">
        <v>20740</v>
      </c>
      <c r="O27" s="17">
        <f t="shared" si="2"/>
        <v>8190</v>
      </c>
      <c r="P27" s="28">
        <f t="shared" si="3"/>
        <v>0.39488910318225651</v>
      </c>
    </row>
    <row r="28" spans="1:16" ht="13.5" customHeight="1" x14ac:dyDescent="0.2">
      <c r="A28" s="10"/>
      <c r="B28" s="2"/>
      <c r="C28" s="82" t="s">
        <v>22</v>
      </c>
      <c r="D28" s="82" t="s">
        <v>28</v>
      </c>
      <c r="E28" s="82" t="s">
        <v>260</v>
      </c>
      <c r="F28" s="1" t="s">
        <v>261</v>
      </c>
      <c r="G28" s="25">
        <v>606.09</v>
      </c>
      <c r="H28" s="25">
        <v>639.34</v>
      </c>
      <c r="I28" s="25">
        <v>321.89999999999998</v>
      </c>
      <c r="J28" s="25">
        <v>500</v>
      </c>
      <c r="K28" s="241">
        <f t="shared" si="4"/>
        <v>500</v>
      </c>
      <c r="L28" s="26">
        <f t="shared" si="0"/>
        <v>0</v>
      </c>
      <c r="M28" s="27">
        <f t="shared" si="1"/>
        <v>0</v>
      </c>
      <c r="N28" s="229">
        <v>500</v>
      </c>
      <c r="O28" s="17">
        <f t="shared" si="2"/>
        <v>0</v>
      </c>
      <c r="P28" s="28">
        <f t="shared" si="3"/>
        <v>0</v>
      </c>
    </row>
    <row r="29" spans="1:16" ht="13.5" customHeight="1" thickBot="1" x14ac:dyDescent="0.25">
      <c r="A29" s="10"/>
      <c r="B29" s="2"/>
      <c r="C29" s="82" t="s">
        <v>22</v>
      </c>
      <c r="D29" s="82" t="s">
        <v>28</v>
      </c>
      <c r="E29" s="82" t="s">
        <v>262</v>
      </c>
      <c r="F29" s="1" t="s">
        <v>263</v>
      </c>
      <c r="G29" s="25">
        <v>4312.6099999999997</v>
      </c>
      <c r="H29" s="25">
        <v>6685.14</v>
      </c>
      <c r="I29" s="25">
        <v>2559.64</v>
      </c>
      <c r="J29" s="25">
        <v>4000</v>
      </c>
      <c r="K29" s="241">
        <f t="shared" si="4"/>
        <v>4000</v>
      </c>
      <c r="L29" s="26">
        <f t="shared" si="0"/>
        <v>0</v>
      </c>
      <c r="M29" s="27">
        <f t="shared" si="1"/>
        <v>0</v>
      </c>
      <c r="N29" s="229">
        <v>3700</v>
      </c>
      <c r="O29" s="17">
        <f t="shared" si="2"/>
        <v>-300</v>
      </c>
      <c r="P29" s="28">
        <f t="shared" si="3"/>
        <v>-8.1081081081081086E-2</v>
      </c>
    </row>
    <row r="30" spans="1:16" ht="13.5" customHeight="1" thickBot="1" x14ac:dyDescent="0.25">
      <c r="A30" s="10"/>
      <c r="B30" s="2"/>
      <c r="C30" s="2"/>
      <c r="D30" s="2"/>
      <c r="E30" s="2"/>
      <c r="F30" s="21" t="s">
        <v>36</v>
      </c>
      <c r="G30" s="144">
        <f t="shared" ref="G30:L30" si="5">SUM(G9:G29)</f>
        <v>687263.6599999998</v>
      </c>
      <c r="H30" s="144">
        <f t="shared" si="5"/>
        <v>493661.17</v>
      </c>
      <c r="I30" s="144">
        <f t="shared" si="5"/>
        <v>346663.93</v>
      </c>
      <c r="J30" s="144">
        <f t="shared" si="5"/>
        <v>571553</v>
      </c>
      <c r="K30" s="144">
        <f t="shared" si="5"/>
        <v>571553</v>
      </c>
      <c r="L30" s="145">
        <f t="shared" si="5"/>
        <v>0</v>
      </c>
      <c r="M30" s="146">
        <f t="shared" si="1"/>
        <v>0</v>
      </c>
      <c r="N30" s="284">
        <f>SUM(N9:N29)</f>
        <v>502349</v>
      </c>
      <c r="O30" s="147">
        <f t="shared" si="2"/>
        <v>-69204</v>
      </c>
      <c r="P30" s="148">
        <f t="shared" si="3"/>
        <v>-0.13776079976271477</v>
      </c>
    </row>
    <row r="31" spans="1:16" ht="13.5" customHeight="1" x14ac:dyDescent="0.2">
      <c r="A31" s="10"/>
      <c r="B31" s="2"/>
      <c r="C31" s="2"/>
      <c r="D31" s="2"/>
      <c r="E31" s="2"/>
      <c r="G31" s="25"/>
      <c r="H31" s="25"/>
      <c r="I31" s="25"/>
      <c r="J31" s="25"/>
      <c r="K31" s="25"/>
      <c r="L31" s="26"/>
      <c r="M31" s="27"/>
      <c r="N31" s="229"/>
      <c r="O31" s="2"/>
      <c r="P31" s="2"/>
    </row>
    <row r="32" spans="1:16" ht="13.5" customHeight="1" x14ac:dyDescent="0.2">
      <c r="A32" s="10"/>
      <c r="B32" s="2"/>
      <c r="C32" s="2"/>
      <c r="D32" s="2"/>
      <c r="E32" s="2"/>
      <c r="F32" s="21" t="s">
        <v>37</v>
      </c>
      <c r="G32" s="25"/>
      <c r="H32" s="25"/>
      <c r="I32" s="25"/>
      <c r="J32" s="25"/>
      <c r="K32" s="25"/>
      <c r="L32" s="26"/>
      <c r="M32" s="27"/>
      <c r="N32" s="229"/>
      <c r="O32" s="2"/>
      <c r="P32" s="2"/>
    </row>
    <row r="33" spans="1:16" ht="13.5" customHeight="1" x14ac:dyDescent="0.2">
      <c r="A33" s="10"/>
      <c r="B33" s="2"/>
      <c r="C33" s="2" t="s">
        <v>38</v>
      </c>
      <c r="D33" s="2" t="s">
        <v>28</v>
      </c>
      <c r="E33" s="2" t="s">
        <v>222</v>
      </c>
      <c r="F33" s="1" t="s">
        <v>223</v>
      </c>
      <c r="G33" s="25">
        <v>319942.58</v>
      </c>
      <c r="H33" s="25">
        <v>98148.61</v>
      </c>
      <c r="I33" s="25">
        <v>42969.49</v>
      </c>
      <c r="J33" s="25">
        <v>206973.573224369</v>
      </c>
      <c r="K33" s="25">
        <f>J33</f>
        <v>206973.573224369</v>
      </c>
      <c r="L33" s="26">
        <f t="shared" ref="L33:L53" si="6">K33-J33</f>
        <v>0</v>
      </c>
      <c r="M33" s="27">
        <f t="shared" ref="M33:M54" si="7">IF(ROUND(K33,0)=0,0,(L33/K33))</f>
        <v>0</v>
      </c>
      <c r="N33" s="229">
        <v>258819.483054012</v>
      </c>
      <c r="O33" s="17">
        <f t="shared" ref="O33:O54" si="8">N33-K33</f>
        <v>51845.909829643002</v>
      </c>
      <c r="P33" s="28">
        <f t="shared" ref="P33:P54" si="9">IF(ROUND(O33,0)=0,0,(O33/ABS(N33)))</f>
        <v>0.20031687420851346</v>
      </c>
    </row>
    <row r="34" spans="1:16" ht="13.5" customHeight="1" x14ac:dyDescent="0.2">
      <c r="A34" s="10"/>
      <c r="B34" s="2"/>
      <c r="C34" s="2" t="s">
        <v>38</v>
      </c>
      <c r="D34" s="2" t="s">
        <v>28</v>
      </c>
      <c r="E34" s="2" t="s">
        <v>224</v>
      </c>
      <c r="F34" s="1" t="s">
        <v>225</v>
      </c>
      <c r="G34" s="25">
        <v>13047.15</v>
      </c>
      <c r="H34" s="25">
        <v>4824.59</v>
      </c>
      <c r="I34" s="25">
        <v>214.77</v>
      </c>
      <c r="J34" s="25">
        <v>8140</v>
      </c>
      <c r="K34" s="241">
        <f t="shared" ref="K34:K53" si="10">J34</f>
        <v>8140</v>
      </c>
      <c r="L34" s="26">
        <f t="shared" si="6"/>
        <v>0</v>
      </c>
      <c r="M34" s="27">
        <f t="shared" si="7"/>
        <v>0</v>
      </c>
      <c r="N34" s="229">
        <v>0</v>
      </c>
      <c r="O34" s="17">
        <f t="shared" si="8"/>
        <v>-8140</v>
      </c>
      <c r="P34" s="28" t="e">
        <f t="shared" si="9"/>
        <v>#DIV/0!</v>
      </c>
    </row>
    <row r="35" spans="1:16" ht="13.5" customHeight="1" x14ac:dyDescent="0.2">
      <c r="A35" s="10"/>
      <c r="B35" s="2"/>
      <c r="C35" s="2" t="s">
        <v>38</v>
      </c>
      <c r="D35" s="2" t="s">
        <v>28</v>
      </c>
      <c r="E35" s="2" t="s">
        <v>226</v>
      </c>
      <c r="F35" s="1" t="s">
        <v>227</v>
      </c>
      <c r="G35" s="25">
        <v>165.94</v>
      </c>
      <c r="H35" s="25">
        <v>1</v>
      </c>
      <c r="I35" s="25">
        <v>0</v>
      </c>
      <c r="J35" s="25">
        <v>0</v>
      </c>
      <c r="K35" s="241">
        <f t="shared" si="10"/>
        <v>0</v>
      </c>
      <c r="L35" s="26">
        <f t="shared" si="6"/>
        <v>0</v>
      </c>
      <c r="M35" s="27">
        <f t="shared" si="7"/>
        <v>0</v>
      </c>
      <c r="N35" s="229">
        <v>0</v>
      </c>
      <c r="O35" s="17">
        <f t="shared" si="8"/>
        <v>0</v>
      </c>
      <c r="P35" s="28">
        <f t="shared" si="9"/>
        <v>0</v>
      </c>
    </row>
    <row r="36" spans="1:16" ht="13.5" customHeight="1" x14ac:dyDescent="0.2">
      <c r="A36" s="10"/>
      <c r="B36" s="2"/>
      <c r="C36" s="82" t="s">
        <v>38</v>
      </c>
      <c r="D36" s="82" t="s">
        <v>28</v>
      </c>
      <c r="E36" s="82" t="s">
        <v>228</v>
      </c>
      <c r="F36" s="1" t="s">
        <v>229</v>
      </c>
      <c r="G36" s="25">
        <v>6652.26</v>
      </c>
      <c r="H36" s="25">
        <v>520</v>
      </c>
      <c r="I36" s="25">
        <v>1252.42</v>
      </c>
      <c r="J36" s="25">
        <v>4564</v>
      </c>
      <c r="K36" s="241">
        <f t="shared" si="10"/>
        <v>4564</v>
      </c>
      <c r="L36" s="26">
        <f t="shared" si="6"/>
        <v>0</v>
      </c>
      <c r="M36" s="27">
        <f t="shared" si="7"/>
        <v>0</v>
      </c>
      <c r="N36" s="229">
        <v>3230</v>
      </c>
      <c r="O36" s="17">
        <f t="shared" si="8"/>
        <v>-1334</v>
      </c>
      <c r="P36" s="28">
        <f t="shared" si="9"/>
        <v>-0.41300309597523222</v>
      </c>
    </row>
    <row r="37" spans="1:16" ht="13.5" customHeight="1" x14ac:dyDescent="0.2">
      <c r="A37" s="10"/>
      <c r="B37" s="2"/>
      <c r="C37" s="2" t="s">
        <v>38</v>
      </c>
      <c r="D37" s="2" t="s">
        <v>28</v>
      </c>
      <c r="E37" s="2" t="s">
        <v>230</v>
      </c>
      <c r="F37" s="1" t="s">
        <v>231</v>
      </c>
      <c r="G37" s="25">
        <v>7526.96</v>
      </c>
      <c r="H37" s="25">
        <v>1115.52</v>
      </c>
      <c r="I37" s="25">
        <v>524.04999999999995</v>
      </c>
      <c r="J37" s="25">
        <v>2949</v>
      </c>
      <c r="K37" s="241">
        <f t="shared" si="10"/>
        <v>2949</v>
      </c>
      <c r="L37" s="26">
        <f t="shared" si="6"/>
        <v>0</v>
      </c>
      <c r="M37" s="27">
        <f t="shared" si="7"/>
        <v>0</v>
      </c>
      <c r="N37" s="229">
        <v>6375</v>
      </c>
      <c r="O37" s="17">
        <f t="shared" si="8"/>
        <v>3426</v>
      </c>
      <c r="P37" s="28">
        <f t="shared" si="9"/>
        <v>0.53741176470588237</v>
      </c>
    </row>
    <row r="38" spans="1:16" ht="13.5" customHeight="1" x14ac:dyDescent="0.2">
      <c r="A38" s="10"/>
      <c r="B38" s="2"/>
      <c r="C38" s="2" t="s">
        <v>38</v>
      </c>
      <c r="D38" s="2" t="s">
        <v>28</v>
      </c>
      <c r="E38" s="2" t="s">
        <v>232</v>
      </c>
      <c r="F38" s="1" t="s">
        <v>233</v>
      </c>
      <c r="G38" s="25">
        <v>23799.03</v>
      </c>
      <c r="H38" s="25">
        <v>20889.419999999998</v>
      </c>
      <c r="I38" s="25">
        <v>11053.13</v>
      </c>
      <c r="J38" s="25">
        <v>11561</v>
      </c>
      <c r="K38" s="241">
        <f t="shared" si="10"/>
        <v>11561</v>
      </c>
      <c r="L38" s="26">
        <f t="shared" si="6"/>
        <v>0</v>
      </c>
      <c r="M38" s="27">
        <f t="shared" si="7"/>
        <v>0</v>
      </c>
      <c r="N38" s="229">
        <v>11875</v>
      </c>
      <c r="O38" s="17">
        <f t="shared" si="8"/>
        <v>314</v>
      </c>
      <c r="P38" s="28">
        <f t="shared" si="9"/>
        <v>2.6442105263157895E-2</v>
      </c>
    </row>
    <row r="39" spans="1:16" ht="13.5" customHeight="1" x14ac:dyDescent="0.2">
      <c r="A39" s="10"/>
      <c r="B39" s="2"/>
      <c r="C39" s="2" t="s">
        <v>38</v>
      </c>
      <c r="D39" s="2" t="s">
        <v>28</v>
      </c>
      <c r="E39" s="2" t="s">
        <v>234</v>
      </c>
      <c r="F39" s="1" t="s">
        <v>235</v>
      </c>
      <c r="G39" s="25">
        <v>6558.32</v>
      </c>
      <c r="H39" s="25">
        <v>9090.94</v>
      </c>
      <c r="I39" s="25">
        <v>1425.11</v>
      </c>
      <c r="J39" s="25">
        <v>6274.00000000001</v>
      </c>
      <c r="K39" s="241">
        <f t="shared" si="10"/>
        <v>6274.00000000001</v>
      </c>
      <c r="L39" s="26">
        <f t="shared" si="6"/>
        <v>0</v>
      </c>
      <c r="M39" s="27">
        <f t="shared" si="7"/>
        <v>0</v>
      </c>
      <c r="N39" s="229">
        <v>8900</v>
      </c>
      <c r="O39" s="17">
        <f t="shared" si="8"/>
        <v>2625.99999999999</v>
      </c>
      <c r="P39" s="28">
        <f t="shared" si="9"/>
        <v>0.29505617977527976</v>
      </c>
    </row>
    <row r="40" spans="1:16" ht="13.5" customHeight="1" x14ac:dyDescent="0.2">
      <c r="A40" s="10"/>
      <c r="B40" s="2"/>
      <c r="C40" s="2" t="s">
        <v>38</v>
      </c>
      <c r="D40" s="2" t="s">
        <v>28</v>
      </c>
      <c r="E40" s="2" t="s">
        <v>236</v>
      </c>
      <c r="F40" s="1" t="s">
        <v>237</v>
      </c>
      <c r="G40" s="25">
        <v>25038.12</v>
      </c>
      <c r="H40" s="25">
        <v>10734.52</v>
      </c>
      <c r="I40" s="25">
        <v>2037.63</v>
      </c>
      <c r="J40" s="25">
        <v>15230</v>
      </c>
      <c r="K40" s="241">
        <f t="shared" si="10"/>
        <v>15230</v>
      </c>
      <c r="L40" s="26">
        <f t="shared" si="6"/>
        <v>0</v>
      </c>
      <c r="M40" s="27">
        <f t="shared" si="7"/>
        <v>0</v>
      </c>
      <c r="N40" s="229">
        <v>13100</v>
      </c>
      <c r="O40" s="17">
        <f t="shared" si="8"/>
        <v>-2130</v>
      </c>
      <c r="P40" s="28">
        <f t="shared" si="9"/>
        <v>-0.16259541984732825</v>
      </c>
    </row>
    <row r="41" spans="1:16" ht="13.5" customHeight="1" x14ac:dyDescent="0.2">
      <c r="A41" s="10"/>
      <c r="B41" s="2"/>
      <c r="C41" s="2" t="s">
        <v>38</v>
      </c>
      <c r="D41" s="2" t="s">
        <v>28</v>
      </c>
      <c r="E41" s="2" t="s">
        <v>238</v>
      </c>
      <c r="F41" s="1" t="s">
        <v>239</v>
      </c>
      <c r="G41" s="25">
        <v>4542.07</v>
      </c>
      <c r="H41" s="25">
        <v>2927.74</v>
      </c>
      <c r="I41" s="25">
        <v>1469.12</v>
      </c>
      <c r="J41" s="25">
        <v>5874</v>
      </c>
      <c r="K41" s="241">
        <f t="shared" si="10"/>
        <v>5874</v>
      </c>
      <c r="L41" s="26">
        <f t="shared" si="6"/>
        <v>0</v>
      </c>
      <c r="M41" s="27">
        <f t="shared" si="7"/>
        <v>0</v>
      </c>
      <c r="N41" s="229">
        <v>9575</v>
      </c>
      <c r="O41" s="17">
        <f t="shared" si="8"/>
        <v>3701</v>
      </c>
      <c r="P41" s="28">
        <f t="shared" si="9"/>
        <v>0.38652741514360311</v>
      </c>
    </row>
    <row r="42" spans="1:16" ht="13.5" customHeight="1" x14ac:dyDescent="0.2">
      <c r="A42" s="10"/>
      <c r="B42" s="2"/>
      <c r="C42" s="2" t="s">
        <v>38</v>
      </c>
      <c r="D42" s="2" t="s">
        <v>28</v>
      </c>
      <c r="E42" s="2" t="s">
        <v>240</v>
      </c>
      <c r="F42" s="1" t="s">
        <v>241</v>
      </c>
      <c r="G42" s="25">
        <v>7564.87</v>
      </c>
      <c r="H42" s="25">
        <v>1728.54</v>
      </c>
      <c r="I42" s="25">
        <v>460.56</v>
      </c>
      <c r="J42" s="25">
        <v>5745</v>
      </c>
      <c r="K42" s="241">
        <f t="shared" si="10"/>
        <v>5745</v>
      </c>
      <c r="L42" s="26">
        <f t="shared" si="6"/>
        <v>0</v>
      </c>
      <c r="M42" s="27">
        <f t="shared" si="7"/>
        <v>0</v>
      </c>
      <c r="N42" s="229">
        <v>6800</v>
      </c>
      <c r="O42" s="17">
        <f t="shared" si="8"/>
        <v>1055</v>
      </c>
      <c r="P42" s="28">
        <f t="shared" si="9"/>
        <v>0.15514705882352942</v>
      </c>
    </row>
    <row r="43" spans="1:16" ht="13.5" customHeight="1" x14ac:dyDescent="0.2">
      <c r="A43" s="10"/>
      <c r="B43" s="2"/>
      <c r="C43" s="2" t="s">
        <v>38</v>
      </c>
      <c r="D43" s="2" t="s">
        <v>28</v>
      </c>
      <c r="E43" s="2" t="s">
        <v>242</v>
      </c>
      <c r="F43" s="1" t="s">
        <v>243</v>
      </c>
      <c r="G43" s="25">
        <v>16341.13</v>
      </c>
      <c r="H43" s="25">
        <v>1734.96</v>
      </c>
      <c r="I43" s="25">
        <v>2687.63</v>
      </c>
      <c r="J43" s="25">
        <v>3381.3333333333298</v>
      </c>
      <c r="K43" s="241">
        <f t="shared" si="10"/>
        <v>3381.3333333333298</v>
      </c>
      <c r="L43" s="26">
        <f t="shared" si="6"/>
        <v>0</v>
      </c>
      <c r="M43" s="27">
        <f t="shared" si="7"/>
        <v>0</v>
      </c>
      <c r="N43" s="229">
        <v>6640</v>
      </c>
      <c r="O43" s="17">
        <f t="shared" si="8"/>
        <v>3258.6666666666702</v>
      </c>
      <c r="P43" s="28">
        <f t="shared" si="9"/>
        <v>0.49076305220883587</v>
      </c>
    </row>
    <row r="44" spans="1:16" ht="13.5" customHeight="1" x14ac:dyDescent="0.2">
      <c r="A44" s="10"/>
      <c r="B44" s="2"/>
      <c r="C44" s="2" t="s">
        <v>38</v>
      </c>
      <c r="D44" s="2" t="s">
        <v>28</v>
      </c>
      <c r="E44" s="2" t="s">
        <v>244</v>
      </c>
      <c r="F44" s="1" t="s">
        <v>245</v>
      </c>
      <c r="G44" s="25">
        <v>8426.07</v>
      </c>
      <c r="H44" s="25">
        <v>7775.72</v>
      </c>
      <c r="I44" s="25">
        <v>3738.71</v>
      </c>
      <c r="J44" s="25">
        <v>21762</v>
      </c>
      <c r="K44" s="241">
        <f t="shared" si="10"/>
        <v>21762</v>
      </c>
      <c r="L44" s="26">
        <f t="shared" si="6"/>
        <v>0</v>
      </c>
      <c r="M44" s="27">
        <f t="shared" si="7"/>
        <v>0</v>
      </c>
      <c r="N44" s="229">
        <v>36995</v>
      </c>
      <c r="O44" s="17">
        <f t="shared" si="8"/>
        <v>15233</v>
      </c>
      <c r="P44" s="28">
        <f t="shared" si="9"/>
        <v>0.41175834572239489</v>
      </c>
    </row>
    <row r="45" spans="1:16" ht="13.5" customHeight="1" x14ac:dyDescent="0.2">
      <c r="A45" s="10"/>
      <c r="B45" s="2"/>
      <c r="C45" s="82" t="s">
        <v>38</v>
      </c>
      <c r="D45" s="82" t="s">
        <v>28</v>
      </c>
      <c r="E45" s="82" t="s">
        <v>246</v>
      </c>
      <c r="F45" s="1" t="s">
        <v>247</v>
      </c>
      <c r="G45" s="25">
        <v>2930.78</v>
      </c>
      <c r="H45" s="25">
        <v>19479.669999999998</v>
      </c>
      <c r="I45" s="25">
        <v>741.5</v>
      </c>
      <c r="J45" s="25">
        <v>4977</v>
      </c>
      <c r="K45" s="241">
        <f t="shared" si="10"/>
        <v>4977</v>
      </c>
      <c r="L45" s="26">
        <f t="shared" si="6"/>
        <v>0</v>
      </c>
      <c r="M45" s="27">
        <f t="shared" si="7"/>
        <v>0</v>
      </c>
      <c r="N45" s="229">
        <v>8949.9999999999909</v>
      </c>
      <c r="O45" s="17">
        <f t="shared" si="8"/>
        <v>3972.9999999999909</v>
      </c>
      <c r="P45" s="28">
        <f t="shared" si="9"/>
        <v>0.44391061452513908</v>
      </c>
    </row>
    <row r="46" spans="1:16" ht="13.5" customHeight="1" x14ac:dyDescent="0.2">
      <c r="A46" s="10"/>
      <c r="B46" s="2"/>
      <c r="C46" s="82" t="s">
        <v>38</v>
      </c>
      <c r="D46" s="82" t="s">
        <v>28</v>
      </c>
      <c r="E46" s="82" t="s">
        <v>248</v>
      </c>
      <c r="F46" s="1" t="s">
        <v>249</v>
      </c>
      <c r="G46" s="25">
        <v>438.29</v>
      </c>
      <c r="H46" s="25">
        <v>479.87</v>
      </c>
      <c r="I46" s="25">
        <v>211.12</v>
      </c>
      <c r="J46" s="25">
        <v>2160</v>
      </c>
      <c r="K46" s="241">
        <f t="shared" si="10"/>
        <v>2160</v>
      </c>
      <c r="L46" s="26">
        <f t="shared" si="6"/>
        <v>0</v>
      </c>
      <c r="M46" s="27">
        <f t="shared" si="7"/>
        <v>0</v>
      </c>
      <c r="N46" s="229">
        <v>3570</v>
      </c>
      <c r="O46" s="17">
        <f t="shared" si="8"/>
        <v>1410</v>
      </c>
      <c r="P46" s="28">
        <f t="shared" si="9"/>
        <v>0.3949579831932773</v>
      </c>
    </row>
    <row r="47" spans="1:16" ht="13.5" customHeight="1" x14ac:dyDescent="0.2">
      <c r="A47" s="10"/>
      <c r="B47" s="2"/>
      <c r="C47" s="82" t="s">
        <v>38</v>
      </c>
      <c r="D47" s="82" t="s">
        <v>28</v>
      </c>
      <c r="E47" s="82" t="s">
        <v>250</v>
      </c>
      <c r="F47" s="1" t="s">
        <v>251</v>
      </c>
      <c r="G47" s="25">
        <v>7644.12</v>
      </c>
      <c r="H47" s="25">
        <v>8102.15</v>
      </c>
      <c r="I47" s="25">
        <v>425.78</v>
      </c>
      <c r="J47" s="25">
        <v>5449</v>
      </c>
      <c r="K47" s="241">
        <f t="shared" si="10"/>
        <v>5449</v>
      </c>
      <c r="L47" s="26">
        <f t="shared" si="6"/>
        <v>0</v>
      </c>
      <c r="M47" s="27">
        <f t="shared" si="7"/>
        <v>0</v>
      </c>
      <c r="N47" s="229">
        <v>6440</v>
      </c>
      <c r="O47" s="17">
        <f t="shared" si="8"/>
        <v>991</v>
      </c>
      <c r="P47" s="28">
        <f t="shared" si="9"/>
        <v>0.15388198757763974</v>
      </c>
    </row>
    <row r="48" spans="1:16" ht="13.5" customHeight="1" x14ac:dyDescent="0.2">
      <c r="A48" s="10"/>
      <c r="B48" s="2"/>
      <c r="C48" s="82" t="s">
        <v>38</v>
      </c>
      <c r="D48" s="82" t="s">
        <v>28</v>
      </c>
      <c r="E48" s="82" t="s">
        <v>252</v>
      </c>
      <c r="F48" s="1" t="s">
        <v>253</v>
      </c>
      <c r="G48" s="25">
        <v>13446.85</v>
      </c>
      <c r="H48" s="25">
        <v>8685.18</v>
      </c>
      <c r="I48" s="25">
        <v>1251.78</v>
      </c>
      <c r="J48" s="25">
        <v>11634</v>
      </c>
      <c r="K48" s="241">
        <f t="shared" si="10"/>
        <v>11634</v>
      </c>
      <c r="L48" s="26">
        <f t="shared" si="6"/>
        <v>0</v>
      </c>
      <c r="M48" s="27">
        <f t="shared" si="7"/>
        <v>0</v>
      </c>
      <c r="N48" s="229">
        <v>13423</v>
      </c>
      <c r="O48" s="17">
        <f t="shared" si="8"/>
        <v>1789</v>
      </c>
      <c r="P48" s="28">
        <f t="shared" si="9"/>
        <v>0.13327870073754006</v>
      </c>
    </row>
    <row r="49" spans="1:16" ht="13.5" customHeight="1" x14ac:dyDescent="0.2">
      <c r="A49" s="10"/>
      <c r="B49" s="2"/>
      <c r="C49" s="2" t="s">
        <v>38</v>
      </c>
      <c r="D49" s="2" t="s">
        <v>28</v>
      </c>
      <c r="E49" s="2" t="s">
        <v>254</v>
      </c>
      <c r="F49" s="1" t="s">
        <v>255</v>
      </c>
      <c r="G49" s="25">
        <v>26316.31</v>
      </c>
      <c r="H49" s="25">
        <v>29062.99</v>
      </c>
      <c r="I49" s="25">
        <v>12310.05</v>
      </c>
      <c r="J49" s="25">
        <v>18816</v>
      </c>
      <c r="K49" s="241">
        <f t="shared" si="10"/>
        <v>18816</v>
      </c>
      <c r="L49" s="26">
        <f t="shared" si="6"/>
        <v>0</v>
      </c>
      <c r="M49" s="27">
        <f t="shared" si="7"/>
        <v>0</v>
      </c>
      <c r="N49" s="229">
        <v>37520</v>
      </c>
      <c r="O49" s="17">
        <f t="shared" si="8"/>
        <v>18704</v>
      </c>
      <c r="P49" s="28">
        <f t="shared" si="9"/>
        <v>0.49850746268656715</v>
      </c>
    </row>
    <row r="50" spans="1:16" ht="13.5" customHeight="1" x14ac:dyDescent="0.2">
      <c r="A50" s="10"/>
      <c r="B50" s="2"/>
      <c r="C50" s="82" t="s">
        <v>38</v>
      </c>
      <c r="D50" s="82" t="s">
        <v>28</v>
      </c>
      <c r="E50" s="82" t="s">
        <v>256</v>
      </c>
      <c r="F50" s="1" t="s">
        <v>257</v>
      </c>
      <c r="G50" s="25">
        <v>1975.71</v>
      </c>
      <c r="H50" s="25">
        <v>2475.84</v>
      </c>
      <c r="I50" s="25">
        <v>353.04</v>
      </c>
      <c r="J50" s="25">
        <v>3045</v>
      </c>
      <c r="K50" s="241">
        <f t="shared" si="10"/>
        <v>3045</v>
      </c>
      <c r="L50" s="26">
        <f t="shared" si="6"/>
        <v>0</v>
      </c>
      <c r="M50" s="27">
        <f t="shared" si="7"/>
        <v>0</v>
      </c>
      <c r="N50" s="229">
        <v>5000</v>
      </c>
      <c r="O50" s="17">
        <f t="shared" si="8"/>
        <v>1955</v>
      </c>
      <c r="P50" s="28">
        <f t="shared" si="9"/>
        <v>0.39100000000000001</v>
      </c>
    </row>
    <row r="51" spans="1:16" ht="13.5" customHeight="1" x14ac:dyDescent="0.2">
      <c r="A51" s="10"/>
      <c r="B51" s="2"/>
      <c r="C51" s="82" t="s">
        <v>38</v>
      </c>
      <c r="D51" s="82" t="s">
        <v>28</v>
      </c>
      <c r="E51" s="82" t="s">
        <v>258</v>
      </c>
      <c r="F51" s="1" t="s">
        <v>259</v>
      </c>
      <c r="G51" s="25">
        <v>17357.849999999999</v>
      </c>
      <c r="H51" s="25">
        <v>5915.57</v>
      </c>
      <c r="I51" s="25">
        <v>9749.0300000000007</v>
      </c>
      <c r="J51" s="25">
        <v>7580</v>
      </c>
      <c r="K51" s="241">
        <f t="shared" si="10"/>
        <v>7580</v>
      </c>
      <c r="L51" s="26">
        <f t="shared" si="6"/>
        <v>0</v>
      </c>
      <c r="M51" s="27">
        <f t="shared" si="7"/>
        <v>0</v>
      </c>
      <c r="N51" s="229">
        <v>20572</v>
      </c>
      <c r="O51" s="17">
        <f t="shared" si="8"/>
        <v>12992</v>
      </c>
      <c r="P51" s="28">
        <f t="shared" si="9"/>
        <v>0.63153801283297684</v>
      </c>
    </row>
    <row r="52" spans="1:16" ht="13.5" customHeight="1" x14ac:dyDescent="0.2">
      <c r="A52" s="10"/>
      <c r="B52" s="2"/>
      <c r="C52" s="82" t="s">
        <v>38</v>
      </c>
      <c r="D52" s="82" t="s">
        <v>28</v>
      </c>
      <c r="E52" s="82" t="s">
        <v>260</v>
      </c>
      <c r="F52" s="1" t="s">
        <v>261</v>
      </c>
      <c r="G52" s="25">
        <v>72.39</v>
      </c>
      <c r="H52" s="25">
        <v>94.03</v>
      </c>
      <c r="I52" s="25">
        <v>36.56</v>
      </c>
      <c r="J52" s="25">
        <v>50</v>
      </c>
      <c r="K52" s="241">
        <f t="shared" si="10"/>
        <v>50</v>
      </c>
      <c r="L52" s="26">
        <f t="shared" si="6"/>
        <v>0</v>
      </c>
      <c r="M52" s="27">
        <f t="shared" si="7"/>
        <v>0</v>
      </c>
      <c r="N52" s="229">
        <v>50</v>
      </c>
      <c r="O52" s="17">
        <f t="shared" si="8"/>
        <v>0</v>
      </c>
      <c r="P52" s="28">
        <f t="shared" si="9"/>
        <v>0</v>
      </c>
    </row>
    <row r="53" spans="1:16" ht="13.5" customHeight="1" thickBot="1" x14ac:dyDescent="0.25">
      <c r="A53" s="10"/>
      <c r="B53" s="2"/>
      <c r="C53" s="82" t="s">
        <v>38</v>
      </c>
      <c r="D53" s="82" t="s">
        <v>28</v>
      </c>
      <c r="E53" s="82" t="s">
        <v>262</v>
      </c>
      <c r="F53" s="1" t="s">
        <v>263</v>
      </c>
      <c r="G53" s="25">
        <v>1936.71</v>
      </c>
      <c r="H53" s="25">
        <v>4119.28</v>
      </c>
      <c r="I53" s="25">
        <v>288.08999999999997</v>
      </c>
      <c r="J53" s="25">
        <v>2360</v>
      </c>
      <c r="K53" s="241">
        <f t="shared" si="10"/>
        <v>2360</v>
      </c>
      <c r="L53" s="26">
        <f t="shared" si="6"/>
        <v>0</v>
      </c>
      <c r="M53" s="27">
        <f t="shared" si="7"/>
        <v>0</v>
      </c>
      <c r="N53" s="229">
        <v>3670</v>
      </c>
      <c r="O53" s="17">
        <f t="shared" si="8"/>
        <v>1310</v>
      </c>
      <c r="P53" s="28">
        <f t="shared" si="9"/>
        <v>0.35694822888283378</v>
      </c>
    </row>
    <row r="54" spans="1:16" ht="13.5" customHeight="1" thickBot="1" x14ac:dyDescent="0.25">
      <c r="A54" s="10"/>
      <c r="B54" s="2"/>
      <c r="C54" s="2"/>
      <c r="D54" s="2"/>
      <c r="E54" s="2"/>
      <c r="F54" s="21" t="s">
        <v>47</v>
      </c>
      <c r="G54" s="144">
        <f t="shared" ref="G54:L54" si="11">SUM(G33:G53)</f>
        <v>511723.51000000007</v>
      </c>
      <c r="H54" s="144">
        <f t="shared" si="11"/>
        <v>237906.13999999996</v>
      </c>
      <c r="I54" s="144">
        <f t="shared" si="11"/>
        <v>93199.569999999978</v>
      </c>
      <c r="J54" s="144">
        <f t="shared" si="11"/>
        <v>348524.90655770228</v>
      </c>
      <c r="K54" s="144">
        <f t="shared" si="11"/>
        <v>348524.90655770228</v>
      </c>
      <c r="L54" s="145">
        <f t="shared" si="11"/>
        <v>0</v>
      </c>
      <c r="M54" s="146">
        <f t="shared" si="7"/>
        <v>0</v>
      </c>
      <c r="N54" s="284">
        <f>SUM(N33:N53)</f>
        <v>461504.483054012</v>
      </c>
      <c r="O54" s="147">
        <f t="shared" si="8"/>
        <v>112979.57649630972</v>
      </c>
      <c r="P54" s="148">
        <f t="shared" si="9"/>
        <v>0.24480710511990236</v>
      </c>
    </row>
    <row r="55" spans="1:16" ht="13.5" customHeight="1" x14ac:dyDescent="0.2">
      <c r="A55" s="10"/>
      <c r="B55" s="2"/>
      <c r="C55" s="2"/>
      <c r="D55" s="2"/>
      <c r="E55" s="2"/>
      <c r="G55" s="25"/>
      <c r="H55" s="25"/>
      <c r="I55" s="25"/>
      <c r="J55" s="25"/>
      <c r="K55" s="25"/>
      <c r="L55" s="26"/>
      <c r="M55" s="27"/>
      <c r="N55" s="229"/>
      <c r="O55" s="2"/>
      <c r="P55" s="2"/>
    </row>
    <row r="56" spans="1:16" ht="13.5" customHeight="1" x14ac:dyDescent="0.2">
      <c r="A56" s="10"/>
      <c r="B56" s="2"/>
      <c r="C56" s="2"/>
      <c r="D56" s="2"/>
      <c r="E56" s="2"/>
      <c r="F56" s="21" t="s">
        <v>48</v>
      </c>
      <c r="G56" s="25"/>
      <c r="H56" s="25"/>
      <c r="I56" s="25"/>
      <c r="J56" s="25"/>
      <c r="K56" s="25"/>
      <c r="L56" s="26"/>
      <c r="M56" s="27"/>
      <c r="N56" s="229"/>
      <c r="O56" s="2"/>
      <c r="P56" s="2"/>
    </row>
    <row r="57" spans="1:16" ht="13.5" customHeight="1" x14ac:dyDescent="0.2">
      <c r="A57" s="10"/>
      <c r="B57" s="2"/>
      <c r="C57" s="2" t="s">
        <v>169</v>
      </c>
      <c r="D57" s="2" t="s">
        <v>28</v>
      </c>
      <c r="E57" s="2" t="s">
        <v>222</v>
      </c>
      <c r="F57" s="1" t="s">
        <v>223</v>
      </c>
      <c r="G57" s="25">
        <v>100997.85</v>
      </c>
      <c r="H57" s="25">
        <v>143838.49</v>
      </c>
      <c r="I57" s="25">
        <v>188699.06</v>
      </c>
      <c r="J57" s="25">
        <v>141486.426775631</v>
      </c>
      <c r="K57" s="25">
        <f>J57</f>
        <v>141486.426775631</v>
      </c>
      <c r="L57" s="26">
        <f t="shared" ref="L57:L77" si="12">K57-J57</f>
        <v>0</v>
      </c>
      <c r="M57" s="27">
        <f t="shared" ref="M57:M78" si="13">IF(ROUND(K57,0)=0,0,(L57/K57))</f>
        <v>0</v>
      </c>
      <c r="N57" s="229">
        <v>40830.516945987903</v>
      </c>
      <c r="O57" s="17">
        <f t="shared" ref="O57:O78" si="14">N57-K57</f>
        <v>-100655.90982964309</v>
      </c>
      <c r="P57" s="28">
        <f t="shared" ref="P57:P78" si="15">IF(ROUND(O57,0)=0,0,(O57/ABS(N57)))</f>
        <v>-2.4652127222095768</v>
      </c>
    </row>
    <row r="58" spans="1:16" ht="13.5" customHeight="1" x14ac:dyDescent="0.2">
      <c r="A58" s="10"/>
      <c r="B58" s="2"/>
      <c r="C58" s="2" t="s">
        <v>169</v>
      </c>
      <c r="D58" s="2" t="s">
        <v>28</v>
      </c>
      <c r="E58" s="2" t="s">
        <v>224</v>
      </c>
      <c r="F58" s="1" t="s">
        <v>225</v>
      </c>
      <c r="G58" s="25">
        <v>-7715.32</v>
      </c>
      <c r="H58" s="25">
        <v>219.17</v>
      </c>
      <c r="I58" s="25">
        <v>1842.73</v>
      </c>
      <c r="J58" s="25">
        <v>-2640</v>
      </c>
      <c r="K58" s="241">
        <f t="shared" ref="K58:K77" si="16">J58</f>
        <v>-2640</v>
      </c>
      <c r="L58" s="26">
        <f t="shared" si="12"/>
        <v>0</v>
      </c>
      <c r="M58" s="27">
        <f t="shared" si="13"/>
        <v>0</v>
      </c>
      <c r="N58" s="229">
        <v>0</v>
      </c>
      <c r="O58" s="17">
        <f t="shared" si="14"/>
        <v>2640</v>
      </c>
      <c r="P58" s="28" t="e">
        <f t="shared" si="15"/>
        <v>#DIV/0!</v>
      </c>
    </row>
    <row r="59" spans="1:16" ht="13.5" customHeight="1" x14ac:dyDescent="0.2">
      <c r="A59" s="10"/>
      <c r="B59" s="2"/>
      <c r="C59" s="2" t="s">
        <v>169</v>
      </c>
      <c r="D59" s="2" t="s">
        <v>28</v>
      </c>
      <c r="E59" s="2" t="s">
        <v>226</v>
      </c>
      <c r="F59" s="1" t="s">
        <v>227</v>
      </c>
      <c r="G59" s="25">
        <v>1484.9</v>
      </c>
      <c r="H59" s="25">
        <v>9</v>
      </c>
      <c r="I59" s="25">
        <v>0</v>
      </c>
      <c r="J59" s="25">
        <v>0</v>
      </c>
      <c r="K59" s="241">
        <f t="shared" si="16"/>
        <v>0</v>
      </c>
      <c r="L59" s="26">
        <f t="shared" si="12"/>
        <v>0</v>
      </c>
      <c r="M59" s="27">
        <f t="shared" si="13"/>
        <v>0</v>
      </c>
      <c r="N59" s="229">
        <v>0</v>
      </c>
      <c r="O59" s="17">
        <f t="shared" si="14"/>
        <v>0</v>
      </c>
      <c r="P59" s="28">
        <f t="shared" si="15"/>
        <v>0</v>
      </c>
    </row>
    <row r="60" spans="1:16" ht="13.5" customHeight="1" x14ac:dyDescent="0.2">
      <c r="A60" s="10"/>
      <c r="B60" s="2"/>
      <c r="C60" s="82" t="s">
        <v>169</v>
      </c>
      <c r="D60" s="82" t="s">
        <v>28</v>
      </c>
      <c r="E60" s="82" t="s">
        <v>228</v>
      </c>
      <c r="F60" s="1" t="s">
        <v>229</v>
      </c>
      <c r="G60" s="25">
        <v>1841.49</v>
      </c>
      <c r="H60" s="25">
        <v>3573.79</v>
      </c>
      <c r="I60" s="25">
        <v>986.72</v>
      </c>
      <c r="J60" s="25">
        <v>3686</v>
      </c>
      <c r="K60" s="241">
        <f t="shared" si="16"/>
        <v>3686</v>
      </c>
      <c r="L60" s="26">
        <f t="shared" si="12"/>
        <v>0</v>
      </c>
      <c r="M60" s="27">
        <f t="shared" si="13"/>
        <v>0</v>
      </c>
      <c r="N60" s="229">
        <v>70.000000000000497</v>
      </c>
      <c r="O60" s="17">
        <f t="shared" si="14"/>
        <v>-3615.9999999999995</v>
      </c>
      <c r="P60" s="28">
        <f t="shared" si="15"/>
        <v>-51.657142857142482</v>
      </c>
    </row>
    <row r="61" spans="1:16" ht="13.5" customHeight="1" x14ac:dyDescent="0.2">
      <c r="A61" s="10"/>
      <c r="B61" s="2"/>
      <c r="C61" s="2" t="s">
        <v>169</v>
      </c>
      <c r="D61" s="2" t="s">
        <v>28</v>
      </c>
      <c r="E61" s="2" t="s">
        <v>230</v>
      </c>
      <c r="F61" s="1" t="s">
        <v>231</v>
      </c>
      <c r="G61" s="25">
        <v>-787.63</v>
      </c>
      <c r="H61" s="25">
        <v>5798.93</v>
      </c>
      <c r="I61" s="25">
        <v>2811.65</v>
      </c>
      <c r="J61" s="25">
        <v>1551</v>
      </c>
      <c r="K61" s="241">
        <f t="shared" si="16"/>
        <v>1551</v>
      </c>
      <c r="L61" s="26">
        <f t="shared" si="12"/>
        <v>0</v>
      </c>
      <c r="M61" s="27">
        <f t="shared" si="13"/>
        <v>0</v>
      </c>
      <c r="N61" s="229">
        <v>124.999999999997</v>
      </c>
      <c r="O61" s="17">
        <f t="shared" si="14"/>
        <v>-1426.000000000003</v>
      </c>
      <c r="P61" s="28">
        <f t="shared" si="15"/>
        <v>-11.408000000000298</v>
      </c>
    </row>
    <row r="62" spans="1:16" ht="13.5" customHeight="1" x14ac:dyDescent="0.2">
      <c r="A62" s="10"/>
      <c r="B62" s="2"/>
      <c r="C62" s="2" t="s">
        <v>169</v>
      </c>
      <c r="D62" s="2" t="s">
        <v>28</v>
      </c>
      <c r="E62" s="2" t="s">
        <v>232</v>
      </c>
      <c r="F62" s="1" t="s">
        <v>233</v>
      </c>
      <c r="G62" s="25">
        <v>292.33</v>
      </c>
      <c r="H62" s="25">
        <v>-6328.6</v>
      </c>
      <c r="I62" s="25">
        <v>-4394.68</v>
      </c>
      <c r="J62" s="25">
        <v>4339</v>
      </c>
      <c r="K62" s="241">
        <f t="shared" si="16"/>
        <v>4339</v>
      </c>
      <c r="L62" s="26">
        <f t="shared" si="12"/>
        <v>0</v>
      </c>
      <c r="M62" s="27">
        <f t="shared" si="13"/>
        <v>0</v>
      </c>
      <c r="N62" s="229">
        <v>41.0000000000028</v>
      </c>
      <c r="O62" s="17">
        <f t="shared" si="14"/>
        <v>-4297.9999999999973</v>
      </c>
      <c r="P62" s="28">
        <f t="shared" si="15"/>
        <v>-104.82926829267571</v>
      </c>
    </row>
    <row r="63" spans="1:16" ht="13.5" customHeight="1" x14ac:dyDescent="0.2">
      <c r="A63" s="10"/>
      <c r="B63" s="2"/>
      <c r="C63" s="2" t="s">
        <v>169</v>
      </c>
      <c r="D63" s="2" t="s">
        <v>28</v>
      </c>
      <c r="E63" s="2" t="s">
        <v>234</v>
      </c>
      <c r="F63" s="1" t="s">
        <v>235</v>
      </c>
      <c r="G63" s="25">
        <v>4549.16</v>
      </c>
      <c r="H63" s="25">
        <v>11402.42</v>
      </c>
      <c r="I63" s="25">
        <v>4031.77</v>
      </c>
      <c r="J63" s="25">
        <v>5725.99999999999</v>
      </c>
      <c r="K63" s="241">
        <f t="shared" si="16"/>
        <v>5725.99999999999</v>
      </c>
      <c r="L63" s="26">
        <f t="shared" si="12"/>
        <v>0</v>
      </c>
      <c r="M63" s="27">
        <f t="shared" si="13"/>
        <v>0</v>
      </c>
      <c r="N63" s="229">
        <v>4400</v>
      </c>
      <c r="O63" s="17">
        <f t="shared" si="14"/>
        <v>-1325.99999999999</v>
      </c>
      <c r="P63" s="28">
        <f t="shared" si="15"/>
        <v>-0.30136363636363411</v>
      </c>
    </row>
    <row r="64" spans="1:16" ht="13.5" customHeight="1" x14ac:dyDescent="0.2">
      <c r="A64" s="10"/>
      <c r="B64" s="2"/>
      <c r="C64" s="2" t="s">
        <v>169</v>
      </c>
      <c r="D64" s="2" t="s">
        <v>28</v>
      </c>
      <c r="E64" s="2" t="s">
        <v>236</v>
      </c>
      <c r="F64" s="1" t="s">
        <v>237</v>
      </c>
      <c r="G64" s="25">
        <v>194.78999999999701</v>
      </c>
      <c r="H64" s="25">
        <v>6387.9</v>
      </c>
      <c r="I64" s="25">
        <v>5934.4</v>
      </c>
      <c r="J64" s="25">
        <v>5169.99999999995</v>
      </c>
      <c r="K64" s="241">
        <f t="shared" si="16"/>
        <v>5169.99999999995</v>
      </c>
      <c r="L64" s="26">
        <f t="shared" si="12"/>
        <v>0</v>
      </c>
      <c r="M64" s="27">
        <f t="shared" si="13"/>
        <v>0</v>
      </c>
      <c r="N64" s="229">
        <v>-8.4128259913995894E-12</v>
      </c>
      <c r="O64" s="17">
        <f t="shared" si="14"/>
        <v>-5169.9999999999582</v>
      </c>
      <c r="P64" s="28">
        <f t="shared" si="15"/>
        <v>-614537850335337.5</v>
      </c>
    </row>
    <row r="65" spans="1:16" ht="13.5" customHeight="1" x14ac:dyDescent="0.2">
      <c r="A65" s="10"/>
      <c r="B65" s="2"/>
      <c r="C65" s="2" t="s">
        <v>169</v>
      </c>
      <c r="D65" s="2" t="s">
        <v>28</v>
      </c>
      <c r="E65" s="2" t="s">
        <v>238</v>
      </c>
      <c r="F65" s="1" t="s">
        <v>239</v>
      </c>
      <c r="G65" s="25">
        <v>8799.1</v>
      </c>
      <c r="H65" s="25">
        <v>6963.21</v>
      </c>
      <c r="I65" s="25">
        <v>3422.64</v>
      </c>
      <c r="J65" s="25">
        <v>6876</v>
      </c>
      <c r="K65" s="241">
        <f t="shared" si="16"/>
        <v>6876</v>
      </c>
      <c r="L65" s="26">
        <f t="shared" si="12"/>
        <v>0</v>
      </c>
      <c r="M65" s="27">
        <f t="shared" si="13"/>
        <v>0</v>
      </c>
      <c r="N65" s="229">
        <v>1425</v>
      </c>
      <c r="O65" s="17">
        <f t="shared" si="14"/>
        <v>-5451</v>
      </c>
      <c r="P65" s="28">
        <f t="shared" si="15"/>
        <v>-3.8252631578947369</v>
      </c>
    </row>
    <row r="66" spans="1:16" ht="13.5" customHeight="1" x14ac:dyDescent="0.2">
      <c r="A66" s="10"/>
      <c r="B66" s="2"/>
      <c r="C66" s="2" t="s">
        <v>169</v>
      </c>
      <c r="D66" s="2" t="s">
        <v>28</v>
      </c>
      <c r="E66" s="2" t="s">
        <v>240</v>
      </c>
      <c r="F66" s="1" t="s">
        <v>241</v>
      </c>
      <c r="G66" s="25">
        <v>6294.46</v>
      </c>
      <c r="H66" s="25">
        <v>6920.47</v>
      </c>
      <c r="I66" s="25">
        <v>3640.55</v>
      </c>
      <c r="J66" s="25">
        <v>6855</v>
      </c>
      <c r="K66" s="241">
        <f t="shared" si="16"/>
        <v>6855</v>
      </c>
      <c r="L66" s="26">
        <f t="shared" si="12"/>
        <v>0</v>
      </c>
      <c r="M66" s="27">
        <f t="shared" si="13"/>
        <v>0</v>
      </c>
      <c r="N66" s="229">
        <v>800</v>
      </c>
      <c r="O66" s="17">
        <f t="shared" si="14"/>
        <v>-6055</v>
      </c>
      <c r="P66" s="28">
        <f t="shared" si="15"/>
        <v>-7.5687499999999996</v>
      </c>
    </row>
    <row r="67" spans="1:16" ht="13.5" customHeight="1" x14ac:dyDescent="0.2">
      <c r="A67" s="10"/>
      <c r="B67" s="2"/>
      <c r="C67" s="2" t="s">
        <v>169</v>
      </c>
      <c r="D67" s="2" t="s">
        <v>28</v>
      </c>
      <c r="E67" s="2" t="s">
        <v>242</v>
      </c>
      <c r="F67" s="1" t="s">
        <v>243</v>
      </c>
      <c r="G67" s="25">
        <v>-8747.14</v>
      </c>
      <c r="H67" s="25">
        <v>5907.77</v>
      </c>
      <c r="I67" s="25">
        <v>1102.78</v>
      </c>
      <c r="J67" s="25">
        <v>4118.6666666666697</v>
      </c>
      <c r="K67" s="241">
        <f t="shared" si="16"/>
        <v>4118.6666666666697</v>
      </c>
      <c r="L67" s="26">
        <f t="shared" si="12"/>
        <v>0</v>
      </c>
      <c r="M67" s="27">
        <f t="shared" si="13"/>
        <v>0</v>
      </c>
      <c r="N67" s="229">
        <v>2060</v>
      </c>
      <c r="O67" s="17">
        <f t="shared" si="14"/>
        <v>-2058.6666666666697</v>
      </c>
      <c r="P67" s="28">
        <f t="shared" si="15"/>
        <v>-0.99935275080906294</v>
      </c>
    </row>
    <row r="68" spans="1:16" ht="13.5" customHeight="1" x14ac:dyDescent="0.2">
      <c r="A68" s="10"/>
      <c r="B68" s="2"/>
      <c r="C68" s="2" t="s">
        <v>169</v>
      </c>
      <c r="D68" s="2" t="s">
        <v>28</v>
      </c>
      <c r="E68" s="2" t="s">
        <v>244</v>
      </c>
      <c r="F68" s="1" t="s">
        <v>245</v>
      </c>
      <c r="G68" s="25">
        <v>14396.12</v>
      </c>
      <c r="H68" s="25">
        <v>16181.09</v>
      </c>
      <c r="I68" s="25">
        <v>7542.14</v>
      </c>
      <c r="J68" s="25">
        <v>4737.99999999996</v>
      </c>
      <c r="K68" s="241">
        <f t="shared" si="16"/>
        <v>4737.99999999996</v>
      </c>
      <c r="L68" s="26">
        <f t="shared" si="12"/>
        <v>0</v>
      </c>
      <c r="M68" s="27">
        <f t="shared" si="13"/>
        <v>0</v>
      </c>
      <c r="N68" s="229">
        <v>-11995</v>
      </c>
      <c r="O68" s="17">
        <f t="shared" si="14"/>
        <v>-16732.99999999996</v>
      </c>
      <c r="P68" s="28">
        <f t="shared" si="15"/>
        <v>-1.3949979157982459</v>
      </c>
    </row>
    <row r="69" spans="1:16" ht="13.5" customHeight="1" x14ac:dyDescent="0.2">
      <c r="A69" s="10"/>
      <c r="B69" s="2"/>
      <c r="C69" s="82" t="s">
        <v>169</v>
      </c>
      <c r="D69" s="82" t="s">
        <v>28</v>
      </c>
      <c r="E69" s="82" t="s">
        <v>246</v>
      </c>
      <c r="F69" s="1" t="s">
        <v>247</v>
      </c>
      <c r="G69" s="25">
        <v>7618.46</v>
      </c>
      <c r="H69" s="25">
        <v>14346.99</v>
      </c>
      <c r="I69" s="25">
        <v>3505.49</v>
      </c>
      <c r="J69" s="25">
        <v>4023</v>
      </c>
      <c r="K69" s="241">
        <f t="shared" si="16"/>
        <v>4023</v>
      </c>
      <c r="L69" s="26">
        <f t="shared" si="12"/>
        <v>0</v>
      </c>
      <c r="M69" s="27">
        <f t="shared" si="13"/>
        <v>0</v>
      </c>
      <c r="N69" s="229">
        <v>50.000000000005002</v>
      </c>
      <c r="O69" s="17">
        <f t="shared" si="14"/>
        <v>-3972.999999999995</v>
      </c>
      <c r="P69" s="28">
        <f t="shared" si="15"/>
        <v>-79.45999999999195</v>
      </c>
    </row>
    <row r="70" spans="1:16" ht="13.5" customHeight="1" x14ac:dyDescent="0.2">
      <c r="A70" s="10"/>
      <c r="B70" s="2"/>
      <c r="C70" s="82" t="s">
        <v>169</v>
      </c>
      <c r="D70" s="82" t="s">
        <v>28</v>
      </c>
      <c r="E70" s="82" t="s">
        <v>248</v>
      </c>
      <c r="F70" s="1" t="s">
        <v>249</v>
      </c>
      <c r="G70" s="25">
        <v>3507.06</v>
      </c>
      <c r="H70" s="25">
        <v>3232.36</v>
      </c>
      <c r="I70" s="25">
        <v>1688.4</v>
      </c>
      <c r="J70" s="25">
        <v>1540</v>
      </c>
      <c r="K70" s="241">
        <f t="shared" si="16"/>
        <v>1540</v>
      </c>
      <c r="L70" s="26">
        <f t="shared" si="12"/>
        <v>0</v>
      </c>
      <c r="M70" s="27">
        <f t="shared" si="13"/>
        <v>0</v>
      </c>
      <c r="N70" s="229">
        <v>129.99999999999599</v>
      </c>
      <c r="O70" s="17">
        <f t="shared" si="14"/>
        <v>-1410.0000000000041</v>
      </c>
      <c r="P70" s="28">
        <f t="shared" si="15"/>
        <v>-10.846153846154213</v>
      </c>
    </row>
    <row r="71" spans="1:16" ht="13.5" customHeight="1" x14ac:dyDescent="0.2">
      <c r="A71" s="10"/>
      <c r="B71" s="2"/>
      <c r="C71" s="82" t="s">
        <v>169</v>
      </c>
      <c r="D71" s="82" t="s">
        <v>28</v>
      </c>
      <c r="E71" s="82" t="s">
        <v>250</v>
      </c>
      <c r="F71" s="1" t="s">
        <v>251</v>
      </c>
      <c r="G71" s="25">
        <v>-981.52</v>
      </c>
      <c r="H71" s="25">
        <v>-2128.91</v>
      </c>
      <c r="I71" s="25">
        <v>2322.2800000000002</v>
      </c>
      <c r="J71" s="25">
        <v>2951</v>
      </c>
      <c r="K71" s="241">
        <f t="shared" si="16"/>
        <v>2951</v>
      </c>
      <c r="L71" s="26">
        <f t="shared" si="12"/>
        <v>0</v>
      </c>
      <c r="M71" s="27">
        <f t="shared" si="13"/>
        <v>0</v>
      </c>
      <c r="N71" s="229">
        <v>359.99999999999602</v>
      </c>
      <c r="O71" s="17">
        <f t="shared" si="14"/>
        <v>-2591.0000000000041</v>
      </c>
      <c r="P71" s="28">
        <f t="shared" si="15"/>
        <v>-7.1972222222223134</v>
      </c>
    </row>
    <row r="72" spans="1:16" ht="13.5" customHeight="1" x14ac:dyDescent="0.2">
      <c r="A72" s="10"/>
      <c r="B72" s="2"/>
      <c r="C72" s="82" t="s">
        <v>169</v>
      </c>
      <c r="D72" s="82" t="s">
        <v>28</v>
      </c>
      <c r="E72" s="82" t="s">
        <v>252</v>
      </c>
      <c r="F72" s="1" t="s">
        <v>253</v>
      </c>
      <c r="G72" s="25">
        <v>6216.11</v>
      </c>
      <c r="H72" s="25">
        <v>9074.2999999999993</v>
      </c>
      <c r="I72" s="25">
        <v>6336.37</v>
      </c>
      <c r="J72" s="25">
        <v>5709.00000000002</v>
      </c>
      <c r="K72" s="241">
        <f t="shared" si="16"/>
        <v>5709.00000000002</v>
      </c>
      <c r="L72" s="26">
        <f t="shared" si="12"/>
        <v>0</v>
      </c>
      <c r="M72" s="27">
        <f t="shared" si="13"/>
        <v>0</v>
      </c>
      <c r="N72" s="229">
        <v>820.00000000002206</v>
      </c>
      <c r="O72" s="17">
        <f t="shared" si="14"/>
        <v>-4888.9999999999982</v>
      </c>
      <c r="P72" s="28">
        <f t="shared" si="15"/>
        <v>-5.9621951219510567</v>
      </c>
    </row>
    <row r="73" spans="1:16" ht="13.5" customHeight="1" x14ac:dyDescent="0.2">
      <c r="A73" s="10"/>
      <c r="B73" s="2"/>
      <c r="C73" s="2" t="s">
        <v>169</v>
      </c>
      <c r="D73" s="2" t="s">
        <v>28</v>
      </c>
      <c r="E73" s="2" t="s">
        <v>254</v>
      </c>
      <c r="F73" s="1" t="s">
        <v>255</v>
      </c>
      <c r="G73" s="25">
        <v>34343.949999999997</v>
      </c>
      <c r="H73" s="25">
        <v>16303.66</v>
      </c>
      <c r="I73" s="25">
        <v>21109.37</v>
      </c>
      <c r="J73" s="25">
        <v>16884</v>
      </c>
      <c r="K73" s="241">
        <f t="shared" si="16"/>
        <v>16884</v>
      </c>
      <c r="L73" s="26">
        <f t="shared" si="12"/>
        <v>0</v>
      </c>
      <c r="M73" s="27">
        <f t="shared" si="13"/>
        <v>0</v>
      </c>
      <c r="N73" s="229">
        <v>80.000000000072802</v>
      </c>
      <c r="O73" s="17">
        <f t="shared" si="14"/>
        <v>-16803.999999999927</v>
      </c>
      <c r="P73" s="28">
        <f t="shared" si="15"/>
        <v>-210.04999999980794</v>
      </c>
    </row>
    <row r="74" spans="1:16" ht="13.5" customHeight="1" x14ac:dyDescent="0.2">
      <c r="A74" s="10"/>
      <c r="B74" s="2"/>
      <c r="C74" s="82" t="s">
        <v>169</v>
      </c>
      <c r="D74" s="82" t="s">
        <v>28</v>
      </c>
      <c r="E74" s="82" t="s">
        <v>256</v>
      </c>
      <c r="F74" s="1" t="s">
        <v>257</v>
      </c>
      <c r="G74" s="25">
        <v>3845.44</v>
      </c>
      <c r="H74" s="25">
        <v>3653.09</v>
      </c>
      <c r="I74" s="25">
        <v>2949.32</v>
      </c>
      <c r="J74" s="25">
        <v>2955</v>
      </c>
      <c r="K74" s="241">
        <f t="shared" si="16"/>
        <v>2955</v>
      </c>
      <c r="L74" s="26">
        <f t="shared" si="12"/>
        <v>0</v>
      </c>
      <c r="M74" s="27">
        <f t="shared" si="13"/>
        <v>0</v>
      </c>
      <c r="N74" s="229">
        <v>1000</v>
      </c>
      <c r="O74" s="17">
        <f t="shared" si="14"/>
        <v>-1955</v>
      </c>
      <c r="P74" s="28">
        <f t="shared" si="15"/>
        <v>-1.9550000000000001</v>
      </c>
    </row>
    <row r="75" spans="1:16" ht="13.5" customHeight="1" x14ac:dyDescent="0.2">
      <c r="A75" s="10"/>
      <c r="B75" s="2"/>
      <c r="C75" s="82" t="s">
        <v>169</v>
      </c>
      <c r="D75" s="82" t="s">
        <v>28</v>
      </c>
      <c r="E75" s="82" t="s">
        <v>258</v>
      </c>
      <c r="F75" s="1" t="s">
        <v>259</v>
      </c>
      <c r="G75" s="25">
        <v>-3519.06</v>
      </c>
      <c r="H75" s="25">
        <v>7288.73</v>
      </c>
      <c r="I75" s="25">
        <v>-2623.52</v>
      </c>
      <c r="J75" s="25">
        <v>4969.99999999999</v>
      </c>
      <c r="K75" s="241">
        <f t="shared" si="16"/>
        <v>4969.99999999999</v>
      </c>
      <c r="L75" s="26">
        <f t="shared" si="12"/>
        <v>0</v>
      </c>
      <c r="M75" s="27">
        <f t="shared" si="13"/>
        <v>0</v>
      </c>
      <c r="N75" s="229">
        <v>167.99999999999301</v>
      </c>
      <c r="O75" s="17">
        <f t="shared" si="14"/>
        <v>-4801.9999999999973</v>
      </c>
      <c r="P75" s="28">
        <f t="shared" si="15"/>
        <v>-28.583333333334508</v>
      </c>
    </row>
    <row r="76" spans="1:16" ht="13.5" customHeight="1" x14ac:dyDescent="0.2">
      <c r="A76" s="10"/>
      <c r="B76" s="2"/>
      <c r="C76" s="82" t="s">
        <v>169</v>
      </c>
      <c r="D76" s="82" t="s">
        <v>28</v>
      </c>
      <c r="E76" s="82" t="s">
        <v>260</v>
      </c>
      <c r="F76" s="1" t="s">
        <v>261</v>
      </c>
      <c r="G76" s="25">
        <v>533.70000000000005</v>
      </c>
      <c r="H76" s="25">
        <v>545.30999999999995</v>
      </c>
      <c r="I76" s="25">
        <v>285.33999999999997</v>
      </c>
      <c r="J76" s="25">
        <v>450</v>
      </c>
      <c r="K76" s="241">
        <f t="shared" si="16"/>
        <v>450</v>
      </c>
      <c r="L76" s="26">
        <f t="shared" si="12"/>
        <v>0</v>
      </c>
      <c r="M76" s="27">
        <f t="shared" si="13"/>
        <v>0</v>
      </c>
      <c r="N76" s="229">
        <v>450</v>
      </c>
      <c r="O76" s="17">
        <f t="shared" si="14"/>
        <v>0</v>
      </c>
      <c r="P76" s="28">
        <f t="shared" si="15"/>
        <v>0</v>
      </c>
    </row>
    <row r="77" spans="1:16" ht="13.5" customHeight="1" thickBot="1" x14ac:dyDescent="0.25">
      <c r="A77" s="10"/>
      <c r="B77" s="2"/>
      <c r="C77" s="82" t="s">
        <v>169</v>
      </c>
      <c r="D77" s="82" t="s">
        <v>28</v>
      </c>
      <c r="E77" s="82" t="s">
        <v>262</v>
      </c>
      <c r="F77" s="1" t="s">
        <v>263</v>
      </c>
      <c r="G77" s="25">
        <v>2375.9</v>
      </c>
      <c r="H77" s="25">
        <v>2565.86</v>
      </c>
      <c r="I77" s="25">
        <v>2271.5500000000002</v>
      </c>
      <c r="J77" s="25">
        <v>1640</v>
      </c>
      <c r="K77" s="241">
        <f t="shared" si="16"/>
        <v>1640</v>
      </c>
      <c r="L77" s="26">
        <f t="shared" si="12"/>
        <v>0</v>
      </c>
      <c r="M77" s="27">
        <f t="shared" si="13"/>
        <v>0</v>
      </c>
      <c r="N77" s="229">
        <v>29.999999999994799</v>
      </c>
      <c r="O77" s="17">
        <f t="shared" si="14"/>
        <v>-1610.0000000000052</v>
      </c>
      <c r="P77" s="28">
        <f t="shared" si="15"/>
        <v>-53.666666666676143</v>
      </c>
    </row>
    <row r="78" spans="1:16" ht="13.5" customHeight="1" thickBot="1" x14ac:dyDescent="0.25">
      <c r="A78" s="10"/>
      <c r="B78" s="2"/>
      <c r="C78" s="2"/>
      <c r="D78" s="2"/>
      <c r="E78" s="2"/>
      <c r="F78" s="21" t="s">
        <v>49</v>
      </c>
      <c r="G78" s="144">
        <f t="shared" ref="G78:L78" si="17">SUM(G57:G77)</f>
        <v>175540.15</v>
      </c>
      <c r="H78" s="144">
        <f t="shared" si="17"/>
        <v>255755.02999999994</v>
      </c>
      <c r="I78" s="144">
        <f t="shared" si="17"/>
        <v>253464.36</v>
      </c>
      <c r="J78" s="144">
        <f t="shared" si="17"/>
        <v>223028.0934422976</v>
      </c>
      <c r="K78" s="144">
        <f t="shared" si="17"/>
        <v>223028.0934422976</v>
      </c>
      <c r="L78" s="145">
        <f t="shared" si="17"/>
        <v>0</v>
      </c>
      <c r="M78" s="146">
        <f t="shared" si="13"/>
        <v>0</v>
      </c>
      <c r="N78" s="284">
        <f>SUM(N57:N77)</f>
        <v>40844.516945987969</v>
      </c>
      <c r="O78" s="147">
        <f t="shared" si="14"/>
        <v>-182183.57649630963</v>
      </c>
      <c r="P78" s="148">
        <f t="shared" si="15"/>
        <v>-4.460416969485177</v>
      </c>
    </row>
    <row r="79" spans="1:16" ht="13.5" customHeight="1" x14ac:dyDescent="0.2">
      <c r="A79" s="10"/>
      <c r="B79" s="2"/>
      <c r="C79" s="2"/>
      <c r="D79" s="2"/>
      <c r="E79" s="2"/>
      <c r="F79" s="21"/>
      <c r="G79" s="149"/>
      <c r="H79" s="149"/>
      <c r="I79" s="149"/>
      <c r="J79" s="149"/>
      <c r="K79" s="149"/>
      <c r="L79" s="17"/>
      <c r="M79" s="2"/>
      <c r="N79" s="285"/>
      <c r="O79" s="2"/>
      <c r="P79" s="2"/>
    </row>
    <row r="80" spans="1:16" ht="18.75" hidden="1" customHeight="1" x14ac:dyDescent="0.2">
      <c r="A80" s="10"/>
      <c r="B80" s="1"/>
      <c r="C80" s="1"/>
      <c r="D80" s="1"/>
      <c r="E80" s="1"/>
      <c r="F80" s="21" t="s">
        <v>50</v>
      </c>
      <c r="G80" s="149"/>
      <c r="H80" s="149"/>
      <c r="I80" s="149"/>
      <c r="J80" s="149"/>
      <c r="K80" s="149"/>
      <c r="L80" s="17"/>
      <c r="M80" s="2"/>
      <c r="N80" s="285"/>
      <c r="O80" s="2"/>
      <c r="P80" s="2"/>
    </row>
    <row r="81" spans="1:16" ht="13.5" hidden="1" customHeight="1" x14ac:dyDescent="0.2">
      <c r="A81" s="10"/>
      <c r="B81" s="1"/>
      <c r="C81" s="1" t="s">
        <v>51</v>
      </c>
      <c r="D81" s="1" t="s">
        <v>28</v>
      </c>
      <c r="E81" s="1" t="s">
        <v>222</v>
      </c>
      <c r="F81" s="1" t="s">
        <v>223</v>
      </c>
      <c r="G81" s="149">
        <v>0</v>
      </c>
      <c r="H81" s="149">
        <v>-25000</v>
      </c>
      <c r="I81" s="149">
        <v>0</v>
      </c>
      <c r="J81" s="149">
        <v>0</v>
      </c>
      <c r="K81" s="149">
        <v>0</v>
      </c>
      <c r="L81" s="17">
        <f t="shared" ref="L81:L101" si="18">K81-J81</f>
        <v>0</v>
      </c>
      <c r="M81" s="28">
        <f t="shared" ref="M81:M102" si="19">IF(ROUND(K81,0)=0,0,(L81/K81))</f>
        <v>0</v>
      </c>
      <c r="N81" s="285">
        <v>0</v>
      </c>
      <c r="O81" s="17">
        <f t="shared" ref="O81:O102" si="20">N81-K81</f>
        <v>0</v>
      </c>
      <c r="P81" s="28">
        <f t="shared" ref="P81:P102" si="21">IF(ROUND(O81,0)=0,0,(O81/ABS(N81)))</f>
        <v>0</v>
      </c>
    </row>
    <row r="82" spans="1:16" ht="13.5" hidden="1" customHeight="1" x14ac:dyDescent="0.2">
      <c r="A82" s="10"/>
      <c r="B82" s="1"/>
      <c r="C82" s="1" t="s">
        <v>51</v>
      </c>
      <c r="D82" s="1" t="s">
        <v>28</v>
      </c>
      <c r="E82" s="1" t="s">
        <v>224</v>
      </c>
      <c r="F82" s="1" t="s">
        <v>225</v>
      </c>
      <c r="G82" s="149">
        <v>0</v>
      </c>
      <c r="H82" s="149">
        <v>0</v>
      </c>
      <c r="I82" s="149">
        <v>0</v>
      </c>
      <c r="J82" s="149">
        <v>0</v>
      </c>
      <c r="K82" s="149">
        <v>0</v>
      </c>
      <c r="L82" s="17">
        <f t="shared" si="18"/>
        <v>0</v>
      </c>
      <c r="M82" s="28">
        <f t="shared" si="19"/>
        <v>0</v>
      </c>
      <c r="N82" s="285">
        <v>0</v>
      </c>
      <c r="O82" s="17">
        <f t="shared" si="20"/>
        <v>0</v>
      </c>
      <c r="P82" s="28">
        <f t="shared" si="21"/>
        <v>0</v>
      </c>
    </row>
    <row r="83" spans="1:16" ht="13.5" hidden="1" customHeight="1" x14ac:dyDescent="0.2">
      <c r="A83" s="1"/>
      <c r="B83" s="1"/>
      <c r="C83" s="1" t="s">
        <v>51</v>
      </c>
      <c r="D83" s="1" t="s">
        <v>28</v>
      </c>
      <c r="E83" s="1" t="s">
        <v>226</v>
      </c>
      <c r="F83" s="1" t="s">
        <v>227</v>
      </c>
      <c r="G83" s="149">
        <v>0</v>
      </c>
      <c r="H83" s="149">
        <v>0</v>
      </c>
      <c r="I83" s="149">
        <v>0</v>
      </c>
      <c r="J83" s="149">
        <v>0</v>
      </c>
      <c r="K83" s="149">
        <v>0</v>
      </c>
      <c r="L83" s="17">
        <f t="shared" si="18"/>
        <v>0</v>
      </c>
      <c r="M83" s="28">
        <f t="shared" si="19"/>
        <v>0</v>
      </c>
      <c r="N83" s="285">
        <v>0</v>
      </c>
      <c r="O83" s="17">
        <f t="shared" si="20"/>
        <v>0</v>
      </c>
      <c r="P83" s="28">
        <f t="shared" si="21"/>
        <v>0</v>
      </c>
    </row>
    <row r="84" spans="1:16" ht="13.5" hidden="1" customHeight="1" x14ac:dyDescent="0.2">
      <c r="A84" s="1"/>
      <c r="B84" s="1"/>
      <c r="C84" s="1" t="s">
        <v>51</v>
      </c>
      <c r="D84" s="1" t="s">
        <v>28</v>
      </c>
      <c r="E84" s="1" t="s">
        <v>228</v>
      </c>
      <c r="F84" s="1" t="s">
        <v>229</v>
      </c>
      <c r="G84" s="149">
        <v>0</v>
      </c>
      <c r="H84" s="149">
        <v>0</v>
      </c>
      <c r="I84" s="149">
        <v>0</v>
      </c>
      <c r="J84" s="149">
        <v>0</v>
      </c>
      <c r="K84" s="149">
        <v>0</v>
      </c>
      <c r="L84" s="17">
        <f t="shared" si="18"/>
        <v>0</v>
      </c>
      <c r="M84" s="28">
        <f t="shared" si="19"/>
        <v>0</v>
      </c>
      <c r="N84" s="285">
        <v>0</v>
      </c>
      <c r="O84" s="17">
        <f t="shared" si="20"/>
        <v>0</v>
      </c>
      <c r="P84" s="28">
        <f t="shared" si="21"/>
        <v>0</v>
      </c>
    </row>
    <row r="85" spans="1:16" ht="13.5" hidden="1" customHeight="1" x14ac:dyDescent="0.2">
      <c r="A85" s="1"/>
      <c r="B85" s="1"/>
      <c r="C85" s="1" t="s">
        <v>51</v>
      </c>
      <c r="D85" s="1" t="s">
        <v>28</v>
      </c>
      <c r="E85" s="1" t="s">
        <v>230</v>
      </c>
      <c r="F85" s="1" t="s">
        <v>231</v>
      </c>
      <c r="G85" s="149">
        <v>0</v>
      </c>
      <c r="H85" s="149">
        <v>0</v>
      </c>
      <c r="I85" s="149">
        <v>0</v>
      </c>
      <c r="J85" s="149">
        <v>0</v>
      </c>
      <c r="K85" s="149">
        <v>0</v>
      </c>
      <c r="L85" s="17">
        <f t="shared" si="18"/>
        <v>0</v>
      </c>
      <c r="M85" s="28">
        <f t="shared" si="19"/>
        <v>0</v>
      </c>
      <c r="N85" s="285">
        <v>0</v>
      </c>
      <c r="O85" s="17">
        <f t="shared" si="20"/>
        <v>0</v>
      </c>
      <c r="P85" s="28">
        <f t="shared" si="21"/>
        <v>0</v>
      </c>
    </row>
    <row r="86" spans="1:16" ht="13.5" hidden="1" customHeight="1" x14ac:dyDescent="0.2">
      <c r="A86" s="1"/>
      <c r="B86" s="1"/>
      <c r="C86" s="1" t="s">
        <v>51</v>
      </c>
      <c r="D86" s="1" t="s">
        <v>28</v>
      </c>
      <c r="E86" s="1" t="s">
        <v>232</v>
      </c>
      <c r="F86" s="1" t="s">
        <v>233</v>
      </c>
      <c r="G86" s="149">
        <v>0</v>
      </c>
      <c r="H86" s="149">
        <v>0</v>
      </c>
      <c r="I86" s="149">
        <v>0</v>
      </c>
      <c r="J86" s="149">
        <v>0</v>
      </c>
      <c r="K86" s="149">
        <v>0</v>
      </c>
      <c r="L86" s="17">
        <f t="shared" si="18"/>
        <v>0</v>
      </c>
      <c r="M86" s="28">
        <f t="shared" si="19"/>
        <v>0</v>
      </c>
      <c r="N86" s="285">
        <v>0</v>
      </c>
      <c r="O86" s="17">
        <f t="shared" si="20"/>
        <v>0</v>
      </c>
      <c r="P86" s="28">
        <f t="shared" si="21"/>
        <v>0</v>
      </c>
    </row>
    <row r="87" spans="1:16" ht="13.5" hidden="1" customHeight="1" x14ac:dyDescent="0.2">
      <c r="A87" s="1"/>
      <c r="B87" s="1"/>
      <c r="C87" s="1" t="s">
        <v>51</v>
      </c>
      <c r="D87" s="1" t="s">
        <v>28</v>
      </c>
      <c r="E87" s="1" t="s">
        <v>234</v>
      </c>
      <c r="F87" s="1" t="s">
        <v>235</v>
      </c>
      <c r="G87" s="149">
        <v>0</v>
      </c>
      <c r="H87" s="149">
        <v>0</v>
      </c>
      <c r="I87" s="149">
        <v>0</v>
      </c>
      <c r="J87" s="149">
        <v>0</v>
      </c>
      <c r="K87" s="149">
        <v>0</v>
      </c>
      <c r="L87" s="17">
        <f t="shared" si="18"/>
        <v>0</v>
      </c>
      <c r="M87" s="28">
        <f t="shared" si="19"/>
        <v>0</v>
      </c>
      <c r="N87" s="285">
        <v>0</v>
      </c>
      <c r="O87" s="17">
        <f t="shared" si="20"/>
        <v>0</v>
      </c>
      <c r="P87" s="28">
        <f t="shared" si="21"/>
        <v>0</v>
      </c>
    </row>
    <row r="88" spans="1:16" ht="13.5" hidden="1" customHeight="1" x14ac:dyDescent="0.2">
      <c r="A88" s="1"/>
      <c r="B88" s="1"/>
      <c r="C88" s="1" t="s">
        <v>51</v>
      </c>
      <c r="D88" s="1" t="s">
        <v>28</v>
      </c>
      <c r="E88" s="1" t="s">
        <v>236</v>
      </c>
      <c r="F88" s="1" t="s">
        <v>237</v>
      </c>
      <c r="G88" s="149">
        <v>0</v>
      </c>
      <c r="H88" s="149">
        <v>0</v>
      </c>
      <c r="I88" s="149">
        <v>0</v>
      </c>
      <c r="J88" s="149">
        <v>0</v>
      </c>
      <c r="K88" s="149">
        <v>0</v>
      </c>
      <c r="L88" s="17">
        <f t="shared" si="18"/>
        <v>0</v>
      </c>
      <c r="M88" s="28">
        <f t="shared" si="19"/>
        <v>0</v>
      </c>
      <c r="N88" s="285">
        <v>0</v>
      </c>
      <c r="O88" s="17">
        <f t="shared" si="20"/>
        <v>0</v>
      </c>
      <c r="P88" s="28">
        <f t="shared" si="21"/>
        <v>0</v>
      </c>
    </row>
    <row r="89" spans="1:16" ht="13.5" hidden="1" customHeight="1" x14ac:dyDescent="0.2">
      <c r="A89" s="1"/>
      <c r="B89" s="1"/>
      <c r="C89" s="1" t="s">
        <v>51</v>
      </c>
      <c r="D89" s="1" t="s">
        <v>28</v>
      </c>
      <c r="E89" s="1" t="s">
        <v>238</v>
      </c>
      <c r="F89" s="1" t="s">
        <v>239</v>
      </c>
      <c r="G89" s="149">
        <v>0</v>
      </c>
      <c r="H89" s="149">
        <v>0</v>
      </c>
      <c r="I89" s="149">
        <v>0</v>
      </c>
      <c r="J89" s="149">
        <v>0</v>
      </c>
      <c r="K89" s="149">
        <v>0</v>
      </c>
      <c r="L89" s="17">
        <f t="shared" si="18"/>
        <v>0</v>
      </c>
      <c r="M89" s="28">
        <f t="shared" si="19"/>
        <v>0</v>
      </c>
      <c r="N89" s="285">
        <v>0</v>
      </c>
      <c r="O89" s="17">
        <f t="shared" si="20"/>
        <v>0</v>
      </c>
      <c r="P89" s="28">
        <f t="shared" si="21"/>
        <v>0</v>
      </c>
    </row>
    <row r="90" spans="1:16" ht="13.5" hidden="1" customHeight="1" x14ac:dyDescent="0.2">
      <c r="A90" s="1"/>
      <c r="B90" s="1"/>
      <c r="C90" s="1" t="s">
        <v>51</v>
      </c>
      <c r="D90" s="1" t="s">
        <v>28</v>
      </c>
      <c r="E90" s="1" t="s">
        <v>240</v>
      </c>
      <c r="F90" s="1" t="s">
        <v>241</v>
      </c>
      <c r="G90" s="149">
        <v>0</v>
      </c>
      <c r="H90" s="149">
        <v>0</v>
      </c>
      <c r="I90" s="149">
        <v>0</v>
      </c>
      <c r="J90" s="149">
        <v>0</v>
      </c>
      <c r="K90" s="149">
        <v>0</v>
      </c>
      <c r="L90" s="17">
        <f t="shared" si="18"/>
        <v>0</v>
      </c>
      <c r="M90" s="28">
        <f t="shared" si="19"/>
        <v>0</v>
      </c>
      <c r="N90" s="285">
        <v>0</v>
      </c>
      <c r="O90" s="17">
        <f t="shared" si="20"/>
        <v>0</v>
      </c>
      <c r="P90" s="28">
        <f t="shared" si="21"/>
        <v>0</v>
      </c>
    </row>
    <row r="91" spans="1:16" ht="13.5" hidden="1" customHeight="1" x14ac:dyDescent="0.2">
      <c r="A91" s="1"/>
      <c r="B91" s="1"/>
      <c r="C91" s="1" t="s">
        <v>51</v>
      </c>
      <c r="D91" s="1" t="s">
        <v>28</v>
      </c>
      <c r="E91" s="1" t="s">
        <v>242</v>
      </c>
      <c r="F91" s="1" t="s">
        <v>243</v>
      </c>
      <c r="G91" s="149">
        <v>0</v>
      </c>
      <c r="H91" s="149">
        <v>0</v>
      </c>
      <c r="I91" s="149">
        <v>0</v>
      </c>
      <c r="J91" s="149">
        <v>0</v>
      </c>
      <c r="K91" s="149">
        <v>0</v>
      </c>
      <c r="L91" s="17">
        <f t="shared" si="18"/>
        <v>0</v>
      </c>
      <c r="M91" s="28">
        <f t="shared" si="19"/>
        <v>0</v>
      </c>
      <c r="N91" s="285">
        <v>0</v>
      </c>
      <c r="O91" s="17">
        <f t="shared" si="20"/>
        <v>0</v>
      </c>
      <c r="P91" s="28">
        <f t="shared" si="21"/>
        <v>0</v>
      </c>
    </row>
    <row r="92" spans="1:16" ht="13.5" hidden="1" customHeight="1" x14ac:dyDescent="0.2">
      <c r="A92" s="1"/>
      <c r="B92" s="1"/>
      <c r="C92" s="1" t="s">
        <v>51</v>
      </c>
      <c r="D92" s="1" t="s">
        <v>28</v>
      </c>
      <c r="E92" s="1" t="s">
        <v>244</v>
      </c>
      <c r="F92" s="1" t="s">
        <v>245</v>
      </c>
      <c r="G92" s="149">
        <v>0</v>
      </c>
      <c r="H92" s="149">
        <v>0</v>
      </c>
      <c r="I92" s="149">
        <v>0</v>
      </c>
      <c r="J92" s="149">
        <v>0</v>
      </c>
      <c r="K92" s="149">
        <v>0</v>
      </c>
      <c r="L92" s="17">
        <f t="shared" si="18"/>
        <v>0</v>
      </c>
      <c r="M92" s="28">
        <f t="shared" si="19"/>
        <v>0</v>
      </c>
      <c r="N92" s="285">
        <v>0</v>
      </c>
      <c r="O92" s="17">
        <f t="shared" si="20"/>
        <v>0</v>
      </c>
      <c r="P92" s="28">
        <f t="shared" si="21"/>
        <v>0</v>
      </c>
    </row>
    <row r="93" spans="1:16" ht="13.5" hidden="1" customHeight="1" x14ac:dyDescent="0.2">
      <c r="A93" s="1"/>
      <c r="B93" s="1"/>
      <c r="C93" s="1" t="s">
        <v>51</v>
      </c>
      <c r="D93" s="1" t="s">
        <v>28</v>
      </c>
      <c r="E93" s="1" t="s">
        <v>246</v>
      </c>
      <c r="F93" s="1" t="s">
        <v>247</v>
      </c>
      <c r="G93" s="149">
        <v>0</v>
      </c>
      <c r="H93" s="149">
        <v>0</v>
      </c>
      <c r="I93" s="149">
        <v>0</v>
      </c>
      <c r="J93" s="149">
        <v>0</v>
      </c>
      <c r="K93" s="149">
        <v>0</v>
      </c>
      <c r="L93" s="17">
        <f t="shared" si="18"/>
        <v>0</v>
      </c>
      <c r="M93" s="28">
        <f t="shared" si="19"/>
        <v>0</v>
      </c>
      <c r="N93" s="285">
        <v>0</v>
      </c>
      <c r="O93" s="17">
        <f t="shared" si="20"/>
        <v>0</v>
      </c>
      <c r="P93" s="28">
        <f t="shared" si="21"/>
        <v>0</v>
      </c>
    </row>
    <row r="94" spans="1:16" ht="13.5" hidden="1" customHeight="1" x14ac:dyDescent="0.2">
      <c r="A94" s="1"/>
      <c r="B94" s="1"/>
      <c r="C94" s="1" t="s">
        <v>51</v>
      </c>
      <c r="D94" s="1" t="s">
        <v>28</v>
      </c>
      <c r="E94" s="1" t="s">
        <v>248</v>
      </c>
      <c r="F94" s="1" t="s">
        <v>249</v>
      </c>
      <c r="G94" s="149">
        <v>0</v>
      </c>
      <c r="H94" s="149">
        <v>0</v>
      </c>
      <c r="I94" s="149">
        <v>0</v>
      </c>
      <c r="J94" s="149">
        <v>0</v>
      </c>
      <c r="K94" s="149">
        <v>0</v>
      </c>
      <c r="L94" s="17">
        <f t="shared" si="18"/>
        <v>0</v>
      </c>
      <c r="M94" s="28">
        <f t="shared" si="19"/>
        <v>0</v>
      </c>
      <c r="N94" s="285">
        <v>0</v>
      </c>
      <c r="O94" s="17">
        <f t="shared" si="20"/>
        <v>0</v>
      </c>
      <c r="P94" s="28">
        <f t="shared" si="21"/>
        <v>0</v>
      </c>
    </row>
    <row r="95" spans="1:16" ht="13.5" hidden="1" customHeight="1" x14ac:dyDescent="0.2">
      <c r="A95" s="1"/>
      <c r="B95" s="1"/>
      <c r="C95" s="1" t="s">
        <v>51</v>
      </c>
      <c r="D95" s="1" t="s">
        <v>28</v>
      </c>
      <c r="E95" s="1" t="s">
        <v>250</v>
      </c>
      <c r="F95" s="1" t="s">
        <v>251</v>
      </c>
      <c r="G95" s="149">
        <v>0</v>
      </c>
      <c r="H95" s="149">
        <v>0</v>
      </c>
      <c r="I95" s="149">
        <v>0</v>
      </c>
      <c r="J95" s="149">
        <v>0</v>
      </c>
      <c r="K95" s="149">
        <v>0</v>
      </c>
      <c r="L95" s="17">
        <f t="shared" si="18"/>
        <v>0</v>
      </c>
      <c r="M95" s="28">
        <f t="shared" si="19"/>
        <v>0</v>
      </c>
      <c r="N95" s="285">
        <v>0</v>
      </c>
      <c r="O95" s="17">
        <f t="shared" si="20"/>
        <v>0</v>
      </c>
      <c r="P95" s="28">
        <f t="shared" si="21"/>
        <v>0</v>
      </c>
    </row>
    <row r="96" spans="1:16" ht="13.5" hidden="1" customHeight="1" x14ac:dyDescent="0.2">
      <c r="A96" s="1"/>
      <c r="B96" s="1"/>
      <c r="C96" s="1" t="s">
        <v>51</v>
      </c>
      <c r="D96" s="1" t="s">
        <v>28</v>
      </c>
      <c r="E96" s="1" t="s">
        <v>252</v>
      </c>
      <c r="F96" s="1" t="s">
        <v>253</v>
      </c>
      <c r="G96" s="149">
        <v>0</v>
      </c>
      <c r="H96" s="149">
        <v>0</v>
      </c>
      <c r="I96" s="149">
        <v>0</v>
      </c>
      <c r="J96" s="149">
        <v>0</v>
      </c>
      <c r="K96" s="149">
        <v>0</v>
      </c>
      <c r="L96" s="17">
        <f t="shared" si="18"/>
        <v>0</v>
      </c>
      <c r="M96" s="28">
        <f t="shared" si="19"/>
        <v>0</v>
      </c>
      <c r="N96" s="285">
        <v>0</v>
      </c>
      <c r="O96" s="17">
        <f t="shared" si="20"/>
        <v>0</v>
      </c>
      <c r="P96" s="28">
        <f t="shared" si="21"/>
        <v>0</v>
      </c>
    </row>
    <row r="97" spans="1:16" ht="13.5" hidden="1" customHeight="1" x14ac:dyDescent="0.2">
      <c r="A97" s="1"/>
      <c r="B97" s="1"/>
      <c r="C97" s="1" t="s">
        <v>51</v>
      </c>
      <c r="D97" s="1" t="s">
        <v>28</v>
      </c>
      <c r="E97" s="1" t="s">
        <v>254</v>
      </c>
      <c r="F97" s="1" t="s">
        <v>255</v>
      </c>
      <c r="G97" s="149">
        <v>0</v>
      </c>
      <c r="H97" s="149">
        <v>0</v>
      </c>
      <c r="I97" s="149">
        <v>0</v>
      </c>
      <c r="J97" s="149">
        <v>0</v>
      </c>
      <c r="K97" s="149">
        <v>0</v>
      </c>
      <c r="L97" s="17">
        <f t="shared" si="18"/>
        <v>0</v>
      </c>
      <c r="M97" s="28">
        <f t="shared" si="19"/>
        <v>0</v>
      </c>
      <c r="N97" s="285">
        <v>0</v>
      </c>
      <c r="O97" s="17">
        <f t="shared" si="20"/>
        <v>0</v>
      </c>
      <c r="P97" s="28">
        <f t="shared" si="21"/>
        <v>0</v>
      </c>
    </row>
    <row r="98" spans="1:16" ht="13.5" hidden="1" customHeight="1" x14ac:dyDescent="0.2">
      <c r="A98" s="1"/>
      <c r="B98" s="1"/>
      <c r="C98" s="1" t="s">
        <v>51</v>
      </c>
      <c r="D98" s="1" t="s">
        <v>28</v>
      </c>
      <c r="E98" s="1" t="s">
        <v>256</v>
      </c>
      <c r="F98" s="1" t="s">
        <v>257</v>
      </c>
      <c r="G98" s="149">
        <v>0</v>
      </c>
      <c r="H98" s="149">
        <v>0</v>
      </c>
      <c r="I98" s="149">
        <v>0</v>
      </c>
      <c r="J98" s="149">
        <v>0</v>
      </c>
      <c r="K98" s="149">
        <v>0</v>
      </c>
      <c r="L98" s="17">
        <f t="shared" si="18"/>
        <v>0</v>
      </c>
      <c r="M98" s="28">
        <f t="shared" si="19"/>
        <v>0</v>
      </c>
      <c r="N98" s="285">
        <v>0</v>
      </c>
      <c r="O98" s="17">
        <f t="shared" si="20"/>
        <v>0</v>
      </c>
      <c r="P98" s="28">
        <f t="shared" si="21"/>
        <v>0</v>
      </c>
    </row>
    <row r="99" spans="1:16" ht="13.5" hidden="1" customHeight="1" x14ac:dyDescent="0.2">
      <c r="A99" s="1"/>
      <c r="B99" s="1"/>
      <c r="C99" s="1" t="s">
        <v>51</v>
      </c>
      <c r="D99" s="1" t="s">
        <v>28</v>
      </c>
      <c r="E99" s="1" t="s">
        <v>258</v>
      </c>
      <c r="F99" s="1" t="s">
        <v>259</v>
      </c>
      <c r="G99" s="149">
        <v>0</v>
      </c>
      <c r="H99" s="149">
        <v>0</v>
      </c>
      <c r="I99" s="149">
        <v>0</v>
      </c>
      <c r="J99" s="149">
        <v>0</v>
      </c>
      <c r="K99" s="149">
        <v>0</v>
      </c>
      <c r="L99" s="17">
        <f t="shared" si="18"/>
        <v>0</v>
      </c>
      <c r="M99" s="28">
        <f t="shared" si="19"/>
        <v>0</v>
      </c>
      <c r="N99" s="285">
        <v>0</v>
      </c>
      <c r="O99" s="17">
        <f t="shared" si="20"/>
        <v>0</v>
      </c>
      <c r="P99" s="28">
        <f t="shared" si="21"/>
        <v>0</v>
      </c>
    </row>
    <row r="100" spans="1:16" ht="13.5" hidden="1" customHeight="1" x14ac:dyDescent="0.2">
      <c r="A100" s="1"/>
      <c r="B100" s="1"/>
      <c r="C100" s="1" t="s">
        <v>51</v>
      </c>
      <c r="D100" s="1" t="s">
        <v>28</v>
      </c>
      <c r="E100" s="1" t="s">
        <v>260</v>
      </c>
      <c r="F100" s="1" t="s">
        <v>261</v>
      </c>
      <c r="G100" s="149">
        <v>0</v>
      </c>
      <c r="H100" s="149">
        <v>0</v>
      </c>
      <c r="I100" s="149">
        <v>0</v>
      </c>
      <c r="J100" s="149">
        <v>0</v>
      </c>
      <c r="K100" s="149">
        <v>0</v>
      </c>
      <c r="L100" s="17">
        <f t="shared" si="18"/>
        <v>0</v>
      </c>
      <c r="M100" s="28">
        <f t="shared" si="19"/>
        <v>0</v>
      </c>
      <c r="N100" s="285">
        <v>0</v>
      </c>
      <c r="O100" s="17">
        <f t="shared" si="20"/>
        <v>0</v>
      </c>
      <c r="P100" s="28">
        <f t="shared" si="21"/>
        <v>0</v>
      </c>
    </row>
    <row r="101" spans="1:16" ht="13.5" hidden="1" customHeight="1" thickBot="1" x14ac:dyDescent="0.25">
      <c r="A101" s="1"/>
      <c r="B101" s="1"/>
      <c r="C101" s="1" t="s">
        <v>51</v>
      </c>
      <c r="D101" s="1" t="s">
        <v>28</v>
      </c>
      <c r="E101" s="1" t="s">
        <v>262</v>
      </c>
      <c r="F101" s="1" t="s">
        <v>263</v>
      </c>
      <c r="G101" s="149">
        <v>0</v>
      </c>
      <c r="H101" s="149">
        <v>0</v>
      </c>
      <c r="I101" s="149">
        <v>0</v>
      </c>
      <c r="J101" s="149">
        <v>0</v>
      </c>
      <c r="K101" s="149">
        <v>0</v>
      </c>
      <c r="L101" s="17">
        <f t="shared" si="18"/>
        <v>0</v>
      </c>
      <c r="M101" s="28">
        <f t="shared" si="19"/>
        <v>0</v>
      </c>
      <c r="N101" s="285">
        <v>0</v>
      </c>
      <c r="O101" s="17">
        <f t="shared" si="20"/>
        <v>0</v>
      </c>
      <c r="P101" s="28">
        <f t="shared" si="21"/>
        <v>0</v>
      </c>
    </row>
    <row r="102" spans="1:16" ht="13.5" hidden="1" customHeight="1" thickBot="1" x14ac:dyDescent="0.25">
      <c r="A102" s="1"/>
      <c r="B102" s="1"/>
      <c r="C102" s="1"/>
      <c r="D102" s="1"/>
      <c r="E102" s="1"/>
      <c r="F102" s="21" t="s">
        <v>52</v>
      </c>
      <c r="G102" s="150">
        <f t="shared" ref="G102:L102" si="22">SUM(G81:G101)</f>
        <v>0</v>
      </c>
      <c r="H102" s="150">
        <f t="shared" si="22"/>
        <v>-25000</v>
      </c>
      <c r="I102" s="150">
        <f t="shared" si="22"/>
        <v>0</v>
      </c>
      <c r="J102" s="150">
        <f t="shared" si="22"/>
        <v>0</v>
      </c>
      <c r="K102" s="150">
        <f t="shared" si="22"/>
        <v>0</v>
      </c>
      <c r="L102" s="147">
        <f t="shared" si="22"/>
        <v>0</v>
      </c>
      <c r="M102" s="148">
        <f t="shared" si="19"/>
        <v>0</v>
      </c>
      <c r="N102" s="286">
        <f>SUM(N81:N101)</f>
        <v>0</v>
      </c>
      <c r="O102" s="147">
        <f t="shared" si="20"/>
        <v>0</v>
      </c>
      <c r="P102" s="148">
        <f t="shared" si="21"/>
        <v>0</v>
      </c>
    </row>
    <row r="103" spans="1:16" ht="13.5" hidden="1" customHeight="1" x14ac:dyDescent="0.2">
      <c r="A103" s="1"/>
      <c r="B103" s="1"/>
      <c r="C103" s="1"/>
      <c r="D103" s="1"/>
      <c r="E103" s="1"/>
      <c r="F103" s="1"/>
      <c r="G103" s="149"/>
      <c r="H103" s="149"/>
      <c r="I103" s="149"/>
      <c r="J103" s="149"/>
      <c r="K103" s="149"/>
      <c r="L103" s="17"/>
      <c r="M103" s="17"/>
      <c r="N103" s="285"/>
      <c r="O103" s="2"/>
      <c r="P103" s="2"/>
    </row>
    <row r="104" spans="1:16" ht="13.5" hidden="1" customHeight="1" x14ac:dyDescent="0.2">
      <c r="A104" s="1"/>
      <c r="B104" s="1"/>
      <c r="C104" s="1"/>
      <c r="D104" s="1"/>
      <c r="E104" s="1"/>
      <c r="F104" s="21" t="s">
        <v>53</v>
      </c>
      <c r="G104" s="149"/>
      <c r="H104" s="149"/>
      <c r="I104" s="149"/>
      <c r="J104" s="149"/>
      <c r="K104" s="149"/>
      <c r="L104" s="17"/>
      <c r="M104" s="17"/>
      <c r="N104" s="285"/>
      <c r="O104" s="2"/>
      <c r="P104" s="2"/>
    </row>
    <row r="105" spans="1:16" ht="13.5" hidden="1" customHeight="1" x14ac:dyDescent="0.2">
      <c r="A105" s="1"/>
      <c r="B105" s="1"/>
      <c r="C105" s="1"/>
      <c r="D105" s="1"/>
      <c r="E105" s="1"/>
      <c r="F105" s="1" t="s">
        <v>223</v>
      </c>
      <c r="G105" s="149">
        <f t="shared" ref="G105:K114" si="23">G57-G81</f>
        <v>100997.85</v>
      </c>
      <c r="H105" s="149">
        <f t="shared" si="23"/>
        <v>168838.49</v>
      </c>
      <c r="I105" s="149">
        <f t="shared" si="23"/>
        <v>188699.06</v>
      </c>
      <c r="J105" s="149">
        <f t="shared" si="23"/>
        <v>141486.426775631</v>
      </c>
      <c r="K105" s="149">
        <f t="shared" si="23"/>
        <v>141486.426775631</v>
      </c>
      <c r="L105" s="17">
        <f t="shared" ref="L105:L126" si="24">K105-J105</f>
        <v>0</v>
      </c>
      <c r="M105" s="28">
        <f t="shared" ref="M105:M126" si="25">IF(ROUND(K105,0)=0,0,(L105/K105))</f>
        <v>0</v>
      </c>
      <c r="N105" s="285">
        <f t="shared" ref="N105:N125" si="26">N57-N81</f>
        <v>40830.516945987903</v>
      </c>
      <c r="O105" s="17">
        <f t="shared" ref="O105:O126" si="27">N105-K105</f>
        <v>-100655.90982964309</v>
      </c>
      <c r="P105" s="28">
        <f t="shared" ref="P105:P126" si="28">IF(ROUND(O105,0)=0,0,(O105/ABS(N105)))</f>
        <v>-2.4652127222095768</v>
      </c>
    </row>
    <row r="106" spans="1:16" ht="13.5" hidden="1" customHeight="1" x14ac:dyDescent="0.2">
      <c r="A106" s="1"/>
      <c r="B106" s="1"/>
      <c r="C106" s="1"/>
      <c r="D106" s="1"/>
      <c r="E106" s="1"/>
      <c r="F106" s="1" t="s">
        <v>225</v>
      </c>
      <c r="G106" s="149">
        <f t="shared" si="23"/>
        <v>-7715.32</v>
      </c>
      <c r="H106" s="149">
        <f t="shared" si="23"/>
        <v>219.17</v>
      </c>
      <c r="I106" s="149">
        <f t="shared" si="23"/>
        <v>1842.73</v>
      </c>
      <c r="J106" s="149">
        <f t="shared" si="23"/>
        <v>-2640</v>
      </c>
      <c r="K106" s="149">
        <f t="shared" si="23"/>
        <v>-2640</v>
      </c>
      <c r="L106" s="17">
        <f t="shared" si="24"/>
        <v>0</v>
      </c>
      <c r="M106" s="28">
        <f t="shared" si="25"/>
        <v>0</v>
      </c>
      <c r="N106" s="285">
        <f t="shared" si="26"/>
        <v>0</v>
      </c>
      <c r="O106" s="17">
        <f t="shared" si="27"/>
        <v>2640</v>
      </c>
      <c r="P106" s="28" t="e">
        <f t="shared" si="28"/>
        <v>#DIV/0!</v>
      </c>
    </row>
    <row r="107" spans="1:16" ht="13.5" hidden="1" customHeight="1" x14ac:dyDescent="0.2">
      <c r="A107" s="1"/>
      <c r="B107" s="1"/>
      <c r="C107" s="1"/>
      <c r="D107" s="1"/>
      <c r="E107" s="1"/>
      <c r="F107" s="1" t="s">
        <v>227</v>
      </c>
      <c r="G107" s="149">
        <f t="shared" si="23"/>
        <v>1484.9</v>
      </c>
      <c r="H107" s="149">
        <f t="shared" si="23"/>
        <v>9</v>
      </c>
      <c r="I107" s="149">
        <f t="shared" si="23"/>
        <v>0</v>
      </c>
      <c r="J107" s="149">
        <f t="shared" si="23"/>
        <v>0</v>
      </c>
      <c r="K107" s="149">
        <f t="shared" si="23"/>
        <v>0</v>
      </c>
      <c r="L107" s="17">
        <f t="shared" si="24"/>
        <v>0</v>
      </c>
      <c r="M107" s="28">
        <f t="shared" si="25"/>
        <v>0</v>
      </c>
      <c r="N107" s="285">
        <f t="shared" si="26"/>
        <v>0</v>
      </c>
      <c r="O107" s="17">
        <f t="shared" si="27"/>
        <v>0</v>
      </c>
      <c r="P107" s="28">
        <f t="shared" si="28"/>
        <v>0</v>
      </c>
    </row>
    <row r="108" spans="1:16" ht="13.5" hidden="1" customHeight="1" x14ac:dyDescent="0.2">
      <c r="A108" s="1"/>
      <c r="B108" s="1"/>
      <c r="C108" s="1"/>
      <c r="D108" s="1"/>
      <c r="E108" s="1"/>
      <c r="F108" s="1" t="s">
        <v>229</v>
      </c>
      <c r="G108" s="149">
        <f t="shared" si="23"/>
        <v>1841.49</v>
      </c>
      <c r="H108" s="149">
        <f t="shared" si="23"/>
        <v>3573.79</v>
      </c>
      <c r="I108" s="149">
        <f t="shared" si="23"/>
        <v>986.72</v>
      </c>
      <c r="J108" s="149">
        <f t="shared" si="23"/>
        <v>3686</v>
      </c>
      <c r="K108" s="149">
        <f t="shared" si="23"/>
        <v>3686</v>
      </c>
      <c r="L108" s="17">
        <f t="shared" si="24"/>
        <v>0</v>
      </c>
      <c r="M108" s="28">
        <f t="shared" si="25"/>
        <v>0</v>
      </c>
      <c r="N108" s="285">
        <f t="shared" si="26"/>
        <v>70.000000000000497</v>
      </c>
      <c r="O108" s="17">
        <f t="shared" si="27"/>
        <v>-3615.9999999999995</v>
      </c>
      <c r="P108" s="28">
        <f t="shared" si="28"/>
        <v>-51.657142857142482</v>
      </c>
    </row>
    <row r="109" spans="1:16" ht="13.5" hidden="1" customHeight="1" x14ac:dyDescent="0.2">
      <c r="A109" s="1"/>
      <c r="B109" s="1"/>
      <c r="C109" s="1"/>
      <c r="D109" s="1"/>
      <c r="E109" s="1"/>
      <c r="F109" s="1" t="s">
        <v>231</v>
      </c>
      <c r="G109" s="149">
        <f t="shared" si="23"/>
        <v>-787.63</v>
      </c>
      <c r="H109" s="149">
        <f t="shared" si="23"/>
        <v>5798.93</v>
      </c>
      <c r="I109" s="149">
        <f t="shared" si="23"/>
        <v>2811.65</v>
      </c>
      <c r="J109" s="149">
        <f t="shared" si="23"/>
        <v>1551</v>
      </c>
      <c r="K109" s="149">
        <f t="shared" si="23"/>
        <v>1551</v>
      </c>
      <c r="L109" s="17">
        <f t="shared" si="24"/>
        <v>0</v>
      </c>
      <c r="M109" s="28">
        <f t="shared" si="25"/>
        <v>0</v>
      </c>
      <c r="N109" s="285">
        <f t="shared" si="26"/>
        <v>124.999999999997</v>
      </c>
      <c r="O109" s="17">
        <f t="shared" si="27"/>
        <v>-1426.000000000003</v>
      </c>
      <c r="P109" s="28">
        <f t="shared" si="28"/>
        <v>-11.408000000000298</v>
      </c>
    </row>
    <row r="110" spans="1:16" ht="13.5" hidden="1" customHeight="1" x14ac:dyDescent="0.2">
      <c r="A110" s="1"/>
      <c r="B110" s="1"/>
      <c r="C110" s="1"/>
      <c r="D110" s="1"/>
      <c r="E110" s="1"/>
      <c r="F110" s="1" t="s">
        <v>233</v>
      </c>
      <c r="G110" s="149">
        <f t="shared" si="23"/>
        <v>292.33</v>
      </c>
      <c r="H110" s="149">
        <f t="shared" si="23"/>
        <v>-6328.6</v>
      </c>
      <c r="I110" s="149">
        <f t="shared" si="23"/>
        <v>-4394.68</v>
      </c>
      <c r="J110" s="149">
        <f t="shared" si="23"/>
        <v>4339</v>
      </c>
      <c r="K110" s="149">
        <f t="shared" si="23"/>
        <v>4339</v>
      </c>
      <c r="L110" s="17">
        <f t="shared" si="24"/>
        <v>0</v>
      </c>
      <c r="M110" s="28">
        <f t="shared" si="25"/>
        <v>0</v>
      </c>
      <c r="N110" s="285">
        <f t="shared" si="26"/>
        <v>41.0000000000028</v>
      </c>
      <c r="O110" s="17">
        <f t="shared" si="27"/>
        <v>-4297.9999999999973</v>
      </c>
      <c r="P110" s="28">
        <f t="shared" si="28"/>
        <v>-104.82926829267571</v>
      </c>
    </row>
    <row r="111" spans="1:16" ht="13.5" hidden="1" customHeight="1" x14ac:dyDescent="0.2">
      <c r="A111" s="1"/>
      <c r="B111" s="1"/>
      <c r="C111" s="1"/>
      <c r="D111" s="1"/>
      <c r="E111" s="1"/>
      <c r="F111" s="1" t="s">
        <v>235</v>
      </c>
      <c r="G111" s="149">
        <f t="shared" si="23"/>
        <v>4549.16</v>
      </c>
      <c r="H111" s="149">
        <f t="shared" si="23"/>
        <v>11402.42</v>
      </c>
      <c r="I111" s="149">
        <f t="shared" si="23"/>
        <v>4031.77</v>
      </c>
      <c r="J111" s="149">
        <f t="shared" si="23"/>
        <v>5725.99999999999</v>
      </c>
      <c r="K111" s="149">
        <f t="shared" si="23"/>
        <v>5725.99999999999</v>
      </c>
      <c r="L111" s="17">
        <f t="shared" si="24"/>
        <v>0</v>
      </c>
      <c r="M111" s="28">
        <f t="shared" si="25"/>
        <v>0</v>
      </c>
      <c r="N111" s="285">
        <f t="shared" si="26"/>
        <v>4400</v>
      </c>
      <c r="O111" s="17">
        <f t="shared" si="27"/>
        <v>-1325.99999999999</v>
      </c>
      <c r="P111" s="28">
        <f t="shared" si="28"/>
        <v>-0.30136363636363411</v>
      </c>
    </row>
    <row r="112" spans="1:16" ht="13.5" hidden="1" customHeight="1" x14ac:dyDescent="0.2">
      <c r="A112" s="1"/>
      <c r="B112" s="1"/>
      <c r="C112" s="1"/>
      <c r="D112" s="1"/>
      <c r="E112" s="1"/>
      <c r="F112" s="1" t="s">
        <v>237</v>
      </c>
      <c r="G112" s="149">
        <f t="shared" si="23"/>
        <v>194.78999999999701</v>
      </c>
      <c r="H112" s="149">
        <f t="shared" si="23"/>
        <v>6387.9</v>
      </c>
      <c r="I112" s="149">
        <f t="shared" si="23"/>
        <v>5934.4</v>
      </c>
      <c r="J112" s="149">
        <f t="shared" si="23"/>
        <v>5169.99999999995</v>
      </c>
      <c r="K112" s="149">
        <f t="shared" si="23"/>
        <v>5169.99999999995</v>
      </c>
      <c r="L112" s="17">
        <f t="shared" si="24"/>
        <v>0</v>
      </c>
      <c r="M112" s="28">
        <f t="shared" si="25"/>
        <v>0</v>
      </c>
      <c r="N112" s="285">
        <f t="shared" si="26"/>
        <v>-8.4128259913995894E-12</v>
      </c>
      <c r="O112" s="17">
        <f t="shared" si="27"/>
        <v>-5169.9999999999582</v>
      </c>
      <c r="P112" s="28">
        <f t="shared" si="28"/>
        <v>-614537850335337.5</v>
      </c>
    </row>
    <row r="113" spans="1:16" ht="13.5" hidden="1" customHeight="1" x14ac:dyDescent="0.2">
      <c r="A113" s="1"/>
      <c r="B113" s="1"/>
      <c r="C113" s="1"/>
      <c r="D113" s="1"/>
      <c r="E113" s="1"/>
      <c r="F113" s="1" t="s">
        <v>239</v>
      </c>
      <c r="G113" s="149">
        <f t="shared" si="23"/>
        <v>8799.1</v>
      </c>
      <c r="H113" s="149">
        <f t="shared" si="23"/>
        <v>6963.21</v>
      </c>
      <c r="I113" s="149">
        <f t="shared" si="23"/>
        <v>3422.64</v>
      </c>
      <c r="J113" s="149">
        <f t="shared" si="23"/>
        <v>6876</v>
      </c>
      <c r="K113" s="149">
        <f t="shared" si="23"/>
        <v>6876</v>
      </c>
      <c r="L113" s="17">
        <f t="shared" si="24"/>
        <v>0</v>
      </c>
      <c r="M113" s="28">
        <f t="shared" si="25"/>
        <v>0</v>
      </c>
      <c r="N113" s="285">
        <f t="shared" si="26"/>
        <v>1425</v>
      </c>
      <c r="O113" s="17">
        <f t="shared" si="27"/>
        <v>-5451</v>
      </c>
      <c r="P113" s="28">
        <f t="shared" si="28"/>
        <v>-3.8252631578947369</v>
      </c>
    </row>
    <row r="114" spans="1:16" ht="13.5" hidden="1" customHeight="1" x14ac:dyDescent="0.2">
      <c r="A114" s="1"/>
      <c r="B114" s="1"/>
      <c r="C114" s="1"/>
      <c r="D114" s="1"/>
      <c r="E114" s="1"/>
      <c r="F114" s="1" t="s">
        <v>241</v>
      </c>
      <c r="G114" s="149">
        <f t="shared" si="23"/>
        <v>6294.46</v>
      </c>
      <c r="H114" s="149">
        <f t="shared" si="23"/>
        <v>6920.47</v>
      </c>
      <c r="I114" s="149">
        <f t="shared" si="23"/>
        <v>3640.55</v>
      </c>
      <c r="J114" s="149">
        <f t="shared" si="23"/>
        <v>6855</v>
      </c>
      <c r="K114" s="149">
        <f t="shared" si="23"/>
        <v>6855</v>
      </c>
      <c r="L114" s="17">
        <f t="shared" si="24"/>
        <v>0</v>
      </c>
      <c r="M114" s="28">
        <f t="shared" si="25"/>
        <v>0</v>
      </c>
      <c r="N114" s="285">
        <f t="shared" si="26"/>
        <v>800</v>
      </c>
      <c r="O114" s="17">
        <f t="shared" si="27"/>
        <v>-6055</v>
      </c>
      <c r="P114" s="28">
        <f t="shared" si="28"/>
        <v>-7.5687499999999996</v>
      </c>
    </row>
    <row r="115" spans="1:16" ht="13.5" hidden="1" customHeight="1" x14ac:dyDescent="0.2">
      <c r="A115" s="1"/>
      <c r="B115" s="1"/>
      <c r="C115" s="1"/>
      <c r="D115" s="1"/>
      <c r="E115" s="1"/>
      <c r="F115" s="1" t="s">
        <v>243</v>
      </c>
      <c r="G115" s="149">
        <f t="shared" ref="G115:K124" si="29">G67-G91</f>
        <v>-8747.14</v>
      </c>
      <c r="H115" s="149">
        <f t="shared" si="29"/>
        <v>5907.77</v>
      </c>
      <c r="I115" s="149">
        <f t="shared" si="29"/>
        <v>1102.78</v>
      </c>
      <c r="J115" s="149">
        <f t="shared" si="29"/>
        <v>4118.6666666666697</v>
      </c>
      <c r="K115" s="149">
        <f t="shared" si="29"/>
        <v>4118.6666666666697</v>
      </c>
      <c r="L115" s="17">
        <f t="shared" si="24"/>
        <v>0</v>
      </c>
      <c r="M115" s="28">
        <f t="shared" si="25"/>
        <v>0</v>
      </c>
      <c r="N115" s="285">
        <f t="shared" si="26"/>
        <v>2060</v>
      </c>
      <c r="O115" s="17">
        <f t="shared" si="27"/>
        <v>-2058.6666666666697</v>
      </c>
      <c r="P115" s="28">
        <f t="shared" si="28"/>
        <v>-0.99935275080906294</v>
      </c>
    </row>
    <row r="116" spans="1:16" ht="13.5" hidden="1" customHeight="1" x14ac:dyDescent="0.2">
      <c r="A116" s="1"/>
      <c r="B116" s="1"/>
      <c r="C116" s="1"/>
      <c r="D116" s="1"/>
      <c r="E116" s="1"/>
      <c r="F116" s="1" t="s">
        <v>245</v>
      </c>
      <c r="G116" s="149">
        <f t="shared" si="29"/>
        <v>14396.12</v>
      </c>
      <c r="H116" s="149">
        <f t="shared" si="29"/>
        <v>16181.09</v>
      </c>
      <c r="I116" s="149">
        <f t="shared" si="29"/>
        <v>7542.14</v>
      </c>
      <c r="J116" s="149">
        <f t="shared" si="29"/>
        <v>4737.99999999996</v>
      </c>
      <c r="K116" s="149">
        <f t="shared" si="29"/>
        <v>4737.99999999996</v>
      </c>
      <c r="L116" s="17">
        <f t="shared" si="24"/>
        <v>0</v>
      </c>
      <c r="M116" s="28">
        <f t="shared" si="25"/>
        <v>0</v>
      </c>
      <c r="N116" s="285">
        <f t="shared" si="26"/>
        <v>-11995</v>
      </c>
      <c r="O116" s="17">
        <f t="shared" si="27"/>
        <v>-16732.99999999996</v>
      </c>
      <c r="P116" s="28">
        <f t="shared" si="28"/>
        <v>-1.3949979157982459</v>
      </c>
    </row>
    <row r="117" spans="1:16" ht="13.5" hidden="1" customHeight="1" x14ac:dyDescent="0.2">
      <c r="A117" s="1"/>
      <c r="B117" s="1"/>
      <c r="C117" s="1"/>
      <c r="D117" s="1"/>
      <c r="E117" s="1"/>
      <c r="F117" s="1" t="s">
        <v>247</v>
      </c>
      <c r="G117" s="149">
        <f t="shared" si="29"/>
        <v>7618.46</v>
      </c>
      <c r="H117" s="149">
        <f t="shared" si="29"/>
        <v>14346.99</v>
      </c>
      <c r="I117" s="149">
        <f t="shared" si="29"/>
        <v>3505.49</v>
      </c>
      <c r="J117" s="149">
        <f t="shared" si="29"/>
        <v>4023</v>
      </c>
      <c r="K117" s="149">
        <f t="shared" si="29"/>
        <v>4023</v>
      </c>
      <c r="L117" s="17">
        <f t="shared" si="24"/>
        <v>0</v>
      </c>
      <c r="M117" s="28">
        <f t="shared" si="25"/>
        <v>0</v>
      </c>
      <c r="N117" s="285">
        <f t="shared" si="26"/>
        <v>50.000000000005002</v>
      </c>
      <c r="O117" s="17">
        <f t="shared" si="27"/>
        <v>-3972.999999999995</v>
      </c>
      <c r="P117" s="28">
        <f t="shared" si="28"/>
        <v>-79.45999999999195</v>
      </c>
    </row>
    <row r="118" spans="1:16" ht="13.5" hidden="1" customHeight="1" x14ac:dyDescent="0.2">
      <c r="A118" s="1"/>
      <c r="B118" s="1"/>
      <c r="C118" s="1"/>
      <c r="D118" s="1"/>
      <c r="E118" s="1"/>
      <c r="F118" s="1" t="s">
        <v>249</v>
      </c>
      <c r="G118" s="149">
        <f t="shared" si="29"/>
        <v>3507.06</v>
      </c>
      <c r="H118" s="149">
        <f t="shared" si="29"/>
        <v>3232.36</v>
      </c>
      <c r="I118" s="149">
        <f t="shared" si="29"/>
        <v>1688.4</v>
      </c>
      <c r="J118" s="149">
        <f t="shared" si="29"/>
        <v>1540</v>
      </c>
      <c r="K118" s="149">
        <f t="shared" si="29"/>
        <v>1540</v>
      </c>
      <c r="L118" s="17">
        <f t="shared" si="24"/>
        <v>0</v>
      </c>
      <c r="M118" s="28">
        <f t="shared" si="25"/>
        <v>0</v>
      </c>
      <c r="N118" s="285">
        <f t="shared" si="26"/>
        <v>129.99999999999599</v>
      </c>
      <c r="O118" s="17">
        <f t="shared" si="27"/>
        <v>-1410.0000000000041</v>
      </c>
      <c r="P118" s="28">
        <f t="shared" si="28"/>
        <v>-10.846153846154213</v>
      </c>
    </row>
    <row r="119" spans="1:16" ht="13.5" hidden="1" customHeight="1" x14ac:dyDescent="0.2">
      <c r="A119" s="1"/>
      <c r="B119" s="1"/>
      <c r="C119" s="1"/>
      <c r="D119" s="1"/>
      <c r="E119" s="1"/>
      <c r="F119" s="1" t="s">
        <v>251</v>
      </c>
      <c r="G119" s="149">
        <f t="shared" si="29"/>
        <v>-981.52</v>
      </c>
      <c r="H119" s="149">
        <f t="shared" si="29"/>
        <v>-2128.91</v>
      </c>
      <c r="I119" s="149">
        <f t="shared" si="29"/>
        <v>2322.2800000000002</v>
      </c>
      <c r="J119" s="149">
        <f t="shared" si="29"/>
        <v>2951</v>
      </c>
      <c r="K119" s="149">
        <f t="shared" si="29"/>
        <v>2951</v>
      </c>
      <c r="L119" s="17">
        <f t="shared" si="24"/>
        <v>0</v>
      </c>
      <c r="M119" s="28">
        <f t="shared" si="25"/>
        <v>0</v>
      </c>
      <c r="N119" s="285">
        <f t="shared" si="26"/>
        <v>359.99999999999602</v>
      </c>
      <c r="O119" s="17">
        <f t="shared" si="27"/>
        <v>-2591.0000000000041</v>
      </c>
      <c r="P119" s="28">
        <f t="shared" si="28"/>
        <v>-7.1972222222223134</v>
      </c>
    </row>
    <row r="120" spans="1:16" ht="13.5" hidden="1" customHeight="1" x14ac:dyDescent="0.2">
      <c r="A120" s="1"/>
      <c r="B120" s="1"/>
      <c r="C120" s="1"/>
      <c r="D120" s="1"/>
      <c r="E120" s="1"/>
      <c r="F120" s="1" t="s">
        <v>253</v>
      </c>
      <c r="G120" s="149">
        <f t="shared" si="29"/>
        <v>6216.11</v>
      </c>
      <c r="H120" s="149">
        <f t="shared" si="29"/>
        <v>9074.2999999999993</v>
      </c>
      <c r="I120" s="149">
        <f t="shared" si="29"/>
        <v>6336.37</v>
      </c>
      <c r="J120" s="149">
        <f t="shared" si="29"/>
        <v>5709.00000000002</v>
      </c>
      <c r="K120" s="149">
        <f t="shared" si="29"/>
        <v>5709.00000000002</v>
      </c>
      <c r="L120" s="17">
        <f t="shared" si="24"/>
        <v>0</v>
      </c>
      <c r="M120" s="28">
        <f t="shared" si="25"/>
        <v>0</v>
      </c>
      <c r="N120" s="285">
        <f t="shared" si="26"/>
        <v>820.00000000002206</v>
      </c>
      <c r="O120" s="17">
        <f t="shared" si="27"/>
        <v>-4888.9999999999982</v>
      </c>
      <c r="P120" s="28">
        <f t="shared" si="28"/>
        <v>-5.9621951219510567</v>
      </c>
    </row>
    <row r="121" spans="1:16" ht="13.5" hidden="1" customHeight="1" x14ac:dyDescent="0.2">
      <c r="A121" s="1"/>
      <c r="B121" s="1"/>
      <c r="C121" s="1"/>
      <c r="D121" s="1"/>
      <c r="E121" s="1"/>
      <c r="F121" s="1" t="s">
        <v>255</v>
      </c>
      <c r="G121" s="149">
        <f t="shared" si="29"/>
        <v>34343.949999999997</v>
      </c>
      <c r="H121" s="149">
        <f t="shared" si="29"/>
        <v>16303.66</v>
      </c>
      <c r="I121" s="149">
        <f t="shared" si="29"/>
        <v>21109.37</v>
      </c>
      <c r="J121" s="149">
        <f t="shared" si="29"/>
        <v>16884</v>
      </c>
      <c r="K121" s="149">
        <f t="shared" si="29"/>
        <v>16884</v>
      </c>
      <c r="L121" s="17">
        <f t="shared" si="24"/>
        <v>0</v>
      </c>
      <c r="M121" s="28">
        <f t="shared" si="25"/>
        <v>0</v>
      </c>
      <c r="N121" s="285">
        <f t="shared" si="26"/>
        <v>80.000000000072802</v>
      </c>
      <c r="O121" s="17">
        <f t="shared" si="27"/>
        <v>-16803.999999999927</v>
      </c>
      <c r="P121" s="28">
        <f t="shared" si="28"/>
        <v>-210.04999999980794</v>
      </c>
    </row>
    <row r="122" spans="1:16" ht="13.5" hidden="1" customHeight="1" x14ac:dyDescent="0.2">
      <c r="A122" s="1"/>
      <c r="B122" s="1"/>
      <c r="C122" s="1"/>
      <c r="D122" s="1"/>
      <c r="E122" s="1"/>
      <c r="F122" s="1" t="s">
        <v>257</v>
      </c>
      <c r="G122" s="149">
        <f t="shared" si="29"/>
        <v>3845.44</v>
      </c>
      <c r="H122" s="149">
        <f t="shared" si="29"/>
        <v>3653.09</v>
      </c>
      <c r="I122" s="149">
        <f t="shared" si="29"/>
        <v>2949.32</v>
      </c>
      <c r="J122" s="149">
        <f t="shared" si="29"/>
        <v>2955</v>
      </c>
      <c r="K122" s="149">
        <f t="shared" si="29"/>
        <v>2955</v>
      </c>
      <c r="L122" s="17">
        <f t="shared" si="24"/>
        <v>0</v>
      </c>
      <c r="M122" s="28">
        <f t="shared" si="25"/>
        <v>0</v>
      </c>
      <c r="N122" s="285">
        <f t="shared" si="26"/>
        <v>1000</v>
      </c>
      <c r="O122" s="17">
        <f t="shared" si="27"/>
        <v>-1955</v>
      </c>
      <c r="P122" s="28">
        <f t="shared" si="28"/>
        <v>-1.9550000000000001</v>
      </c>
    </row>
    <row r="123" spans="1:16" ht="13.5" hidden="1" customHeight="1" x14ac:dyDescent="0.2">
      <c r="A123" s="1"/>
      <c r="B123" s="1"/>
      <c r="C123" s="1"/>
      <c r="D123" s="1"/>
      <c r="E123" s="1"/>
      <c r="F123" s="1" t="s">
        <v>259</v>
      </c>
      <c r="G123" s="149">
        <f t="shared" si="29"/>
        <v>-3519.06</v>
      </c>
      <c r="H123" s="149">
        <f t="shared" si="29"/>
        <v>7288.73</v>
      </c>
      <c r="I123" s="149">
        <f t="shared" si="29"/>
        <v>-2623.52</v>
      </c>
      <c r="J123" s="149">
        <f t="shared" si="29"/>
        <v>4969.99999999999</v>
      </c>
      <c r="K123" s="149">
        <f t="shared" si="29"/>
        <v>4969.99999999999</v>
      </c>
      <c r="L123" s="17">
        <f t="shared" si="24"/>
        <v>0</v>
      </c>
      <c r="M123" s="28">
        <f t="shared" si="25"/>
        <v>0</v>
      </c>
      <c r="N123" s="285">
        <f t="shared" si="26"/>
        <v>167.99999999999301</v>
      </c>
      <c r="O123" s="17">
        <f t="shared" si="27"/>
        <v>-4801.9999999999973</v>
      </c>
      <c r="P123" s="28">
        <f t="shared" si="28"/>
        <v>-28.583333333334508</v>
      </c>
    </row>
    <row r="124" spans="1:16" ht="13.5" hidden="1" customHeight="1" x14ac:dyDescent="0.2">
      <c r="A124" s="1"/>
      <c r="B124" s="1"/>
      <c r="C124" s="1"/>
      <c r="D124" s="1"/>
      <c r="E124" s="1"/>
      <c r="F124" s="1" t="s">
        <v>261</v>
      </c>
      <c r="G124" s="149">
        <f t="shared" si="29"/>
        <v>533.70000000000005</v>
      </c>
      <c r="H124" s="149">
        <f t="shared" si="29"/>
        <v>545.30999999999995</v>
      </c>
      <c r="I124" s="149">
        <f t="shared" si="29"/>
        <v>285.33999999999997</v>
      </c>
      <c r="J124" s="149">
        <f t="shared" si="29"/>
        <v>450</v>
      </c>
      <c r="K124" s="149">
        <f t="shared" si="29"/>
        <v>450</v>
      </c>
      <c r="L124" s="17">
        <f t="shared" si="24"/>
        <v>0</v>
      </c>
      <c r="M124" s="28">
        <f t="shared" si="25"/>
        <v>0</v>
      </c>
      <c r="N124" s="285">
        <f t="shared" si="26"/>
        <v>450</v>
      </c>
      <c r="O124" s="17">
        <f t="shared" si="27"/>
        <v>0</v>
      </c>
      <c r="P124" s="28">
        <f t="shared" si="28"/>
        <v>0</v>
      </c>
    </row>
    <row r="125" spans="1:16" ht="13.5" hidden="1" customHeight="1" thickBot="1" x14ac:dyDescent="0.25">
      <c r="A125" s="1"/>
      <c r="B125" s="1"/>
      <c r="C125" s="1"/>
      <c r="D125" s="1"/>
      <c r="E125" s="1"/>
      <c r="F125" s="1" t="s">
        <v>263</v>
      </c>
      <c r="G125" s="149">
        <f t="shared" ref="G125:K125" si="30">G77-G101</f>
        <v>2375.9</v>
      </c>
      <c r="H125" s="149">
        <f t="shared" si="30"/>
        <v>2565.86</v>
      </c>
      <c r="I125" s="149">
        <f t="shared" si="30"/>
        <v>2271.5500000000002</v>
      </c>
      <c r="J125" s="149">
        <f t="shared" si="30"/>
        <v>1640</v>
      </c>
      <c r="K125" s="149">
        <f t="shared" si="30"/>
        <v>1640</v>
      </c>
      <c r="L125" s="17">
        <f t="shared" si="24"/>
        <v>0</v>
      </c>
      <c r="M125" s="28">
        <f t="shared" si="25"/>
        <v>0</v>
      </c>
      <c r="N125" s="285">
        <f t="shared" si="26"/>
        <v>29.999999999994799</v>
      </c>
      <c r="O125" s="17">
        <f t="shared" si="27"/>
        <v>-1610.0000000000052</v>
      </c>
      <c r="P125" s="28">
        <f t="shared" si="28"/>
        <v>-53.666666666676143</v>
      </c>
    </row>
    <row r="126" spans="1:16" ht="13.5" hidden="1" customHeight="1" thickBot="1" x14ac:dyDescent="0.25">
      <c r="A126" s="1"/>
      <c r="B126" s="1"/>
      <c r="C126" s="1"/>
      <c r="D126" s="1"/>
      <c r="E126" s="1"/>
      <c r="F126" s="21" t="s">
        <v>60</v>
      </c>
      <c r="G126" s="150">
        <f>SUM(G105:G125)</f>
        <v>175540.15</v>
      </c>
      <c r="H126" s="150">
        <f>SUM(H105:H125)</f>
        <v>280755.02999999991</v>
      </c>
      <c r="I126" s="150">
        <f>SUM(I105:I125)</f>
        <v>253464.36</v>
      </c>
      <c r="J126" s="150">
        <f>SUM(J105:J125)</f>
        <v>223028.0934422976</v>
      </c>
      <c r="K126" s="150">
        <f>SUM(K105:K125)</f>
        <v>223028.0934422976</v>
      </c>
      <c r="L126" s="147">
        <f t="shared" si="24"/>
        <v>0</v>
      </c>
      <c r="M126" s="148">
        <f t="shared" si="25"/>
        <v>0</v>
      </c>
      <c r="N126" s="287">
        <f>SUM(N105:N125)</f>
        <v>40844.516945987969</v>
      </c>
      <c r="O126" s="147">
        <f t="shared" si="27"/>
        <v>-182183.57649630963</v>
      </c>
      <c r="P126" s="148">
        <f t="shared" si="28"/>
        <v>-4.460416969485177</v>
      </c>
    </row>
    <row r="127" spans="1:16" ht="13.5" hidden="1" customHeight="1" x14ac:dyDescent="0.2">
      <c r="A127" s="1"/>
      <c r="B127" s="1"/>
      <c r="C127" s="1"/>
      <c r="D127" s="1"/>
      <c r="E127" s="1"/>
      <c r="F127" s="1"/>
      <c r="G127" s="1"/>
      <c r="H127" s="1"/>
      <c r="I127" s="1"/>
      <c r="J127" s="1"/>
      <c r="K127" s="1"/>
      <c r="L127" s="2"/>
      <c r="M127" s="5"/>
      <c r="N127" s="1"/>
      <c r="O127" s="2"/>
      <c r="P127" s="2"/>
    </row>
    <row r="128" spans="1:16" ht="13.5" customHeight="1" x14ac:dyDescent="0.2">
      <c r="A128" s="10"/>
      <c r="B128" s="2"/>
      <c r="C128" s="2"/>
      <c r="D128" s="2"/>
      <c r="E128" s="2"/>
      <c r="K128" s="1"/>
      <c r="L128" s="2"/>
      <c r="M128" s="2"/>
      <c r="O128" s="2"/>
      <c r="P128" s="2"/>
    </row>
    <row r="129" spans="1:16" ht="11.25" customHeight="1" x14ac:dyDescent="0.2">
      <c r="A129" s="10"/>
      <c r="B129" s="2"/>
      <c r="C129" s="2"/>
      <c r="D129" s="2"/>
      <c r="E129" s="2"/>
      <c r="K129" s="1"/>
      <c r="L129" s="2"/>
      <c r="M129" s="2"/>
      <c r="N129" s="40"/>
      <c r="O129" s="2"/>
      <c r="P129" s="2"/>
    </row>
    <row r="130" spans="1:16" ht="11.25" customHeight="1" x14ac:dyDescent="0.2">
      <c r="K130" s="1"/>
      <c r="L130" s="2"/>
      <c r="M130" s="2"/>
      <c r="N130" s="151"/>
      <c r="O130" s="2"/>
      <c r="P130" s="2"/>
    </row>
    <row r="131" spans="1:16" ht="11.25" customHeight="1" x14ac:dyDescent="0.2">
      <c r="A131" s="10"/>
      <c r="B131" s="2"/>
      <c r="C131" s="2"/>
      <c r="D131" s="2"/>
      <c r="E131" s="2"/>
      <c r="H131" s="41"/>
      <c r="I131" s="41"/>
      <c r="J131" s="41"/>
      <c r="K131" s="41"/>
      <c r="L131" s="42"/>
      <c r="M131" s="2"/>
      <c r="N131" s="40"/>
      <c r="O131" s="42"/>
      <c r="P131" s="2"/>
    </row>
  </sheetData>
  <pageMargins left="1" right="1" top="1" bottom="1" header="0.5" footer="0.5"/>
  <pageSetup fitToHeight="4" orientation="landscape"/>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5B33-1E4B-45E4-A27C-A36A49ECEF55}">
  <sheetPr>
    <tabColor theme="5" tint="0.59999389629810485"/>
  </sheetPr>
  <dimension ref="B3:G10"/>
  <sheetViews>
    <sheetView showGridLines="0" workbookViewId="0">
      <selection activeCell="D5" sqref="D5:G5"/>
    </sheetView>
  </sheetViews>
  <sheetFormatPr defaultRowHeight="12.5" x14ac:dyDescent="0.25"/>
  <cols>
    <col min="4" max="7" width="9.6328125" bestFit="1" customWidth="1"/>
  </cols>
  <sheetData>
    <row r="3" spans="2:7" ht="15.5" x14ac:dyDescent="0.25">
      <c r="B3" s="176" t="s">
        <v>342</v>
      </c>
    </row>
    <row r="5" spans="2:7" ht="13" x14ac:dyDescent="0.3">
      <c r="D5" s="318" t="s">
        <v>283</v>
      </c>
      <c r="E5" s="319"/>
      <c r="F5" s="319"/>
      <c r="G5" s="320"/>
    </row>
    <row r="6" spans="2:7" x14ac:dyDescent="0.25">
      <c r="C6" s="177" t="s">
        <v>284</v>
      </c>
      <c r="D6" s="178" t="s">
        <v>285</v>
      </c>
      <c r="E6" s="179" t="s">
        <v>286</v>
      </c>
      <c r="F6" s="179" t="s">
        <v>287</v>
      </c>
      <c r="G6" s="180" t="s">
        <v>288</v>
      </c>
    </row>
    <row r="7" spans="2:7" x14ac:dyDescent="0.25">
      <c r="D7" s="181"/>
      <c r="E7" s="181"/>
      <c r="F7" s="181"/>
      <c r="G7" s="181"/>
    </row>
    <row r="8" spans="2:7" x14ac:dyDescent="0.25">
      <c r="C8" t="s">
        <v>196</v>
      </c>
      <c r="D8" s="182">
        <v>0</v>
      </c>
      <c r="E8" s="182">
        <v>75000</v>
      </c>
      <c r="F8" s="182">
        <v>350000</v>
      </c>
      <c r="G8" s="182">
        <v>350000</v>
      </c>
    </row>
    <row r="9" spans="2:7" x14ac:dyDescent="0.25">
      <c r="D9" s="182"/>
      <c r="E9" s="182"/>
      <c r="F9" s="182"/>
      <c r="G9" s="182"/>
    </row>
    <row r="10" spans="2:7" x14ac:dyDescent="0.25">
      <c r="C10" t="s">
        <v>210</v>
      </c>
      <c r="D10" s="182">
        <v>350000</v>
      </c>
      <c r="E10" s="182">
        <v>350000</v>
      </c>
      <c r="F10" s="182">
        <v>350000</v>
      </c>
      <c r="G10" s="182">
        <v>0</v>
      </c>
    </row>
  </sheetData>
  <mergeCells count="1">
    <mergeCell ref="D5:G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C009A-9FB4-452E-9E91-F6976874386B}">
  <sheetPr>
    <tabColor theme="0" tint="-0.249977111117893"/>
    <pageSetUpPr fitToPage="1"/>
  </sheetPr>
  <dimension ref="A3:I27"/>
  <sheetViews>
    <sheetView zoomScale="80" zoomScaleNormal="80" workbookViewId="0">
      <selection activeCell="B27" sqref="B27"/>
    </sheetView>
  </sheetViews>
  <sheetFormatPr defaultColWidth="9.1796875" defaultRowHeight="12.5" x14ac:dyDescent="0.25"/>
  <cols>
    <col min="1" max="1" width="9.81640625" style="158" bestFit="1" customWidth="1"/>
    <col min="2" max="2" width="72.54296875" style="159" bestFit="1" customWidth="1"/>
    <col min="3" max="3" width="15.81640625" style="159" customWidth="1"/>
    <col min="4" max="4" width="15" style="159" customWidth="1"/>
    <col min="5" max="5" width="9.1796875" style="159"/>
    <col min="6" max="6" width="25.81640625" style="159" customWidth="1"/>
    <col min="7" max="8" width="9.1796875" style="159"/>
    <col min="9" max="9" width="19.54296875" style="159" bestFit="1" customWidth="1"/>
    <col min="10" max="16384" width="9.1796875" style="159"/>
  </cols>
  <sheetData>
    <row r="3" spans="1:9" ht="25" x14ac:dyDescent="0.5">
      <c r="B3" s="321" t="s">
        <v>267</v>
      </c>
      <c r="C3" s="322"/>
      <c r="D3" s="322"/>
      <c r="E3" s="322"/>
      <c r="F3" s="323"/>
    </row>
    <row r="6" spans="1:9" ht="55.5" customHeight="1" x14ac:dyDescent="0.3">
      <c r="B6" s="160"/>
      <c r="C6" s="161" t="s">
        <v>268</v>
      </c>
      <c r="D6" s="161" t="s">
        <v>269</v>
      </c>
      <c r="E6" s="160"/>
      <c r="F6" s="162" t="s">
        <v>270</v>
      </c>
    </row>
    <row r="7" spans="1:9" ht="14" x14ac:dyDescent="0.3">
      <c r="B7" s="160" t="s">
        <v>271</v>
      </c>
      <c r="C7" s="163"/>
      <c r="D7" s="164"/>
      <c r="E7" s="163"/>
      <c r="F7" s="163"/>
      <c r="G7" s="163"/>
    </row>
    <row r="8" spans="1:9" ht="13" x14ac:dyDescent="0.3">
      <c r="A8" s="165"/>
      <c r="B8" s="166" t="s">
        <v>272</v>
      </c>
      <c r="C8" s="163">
        <v>84000</v>
      </c>
      <c r="D8" s="164">
        <v>5</v>
      </c>
      <c r="E8" s="163"/>
      <c r="F8" s="167">
        <f>C8/(D8*2)</f>
        <v>8400</v>
      </c>
      <c r="G8" s="163"/>
    </row>
    <row r="9" spans="1:9" ht="13" x14ac:dyDescent="0.3">
      <c r="A9" s="165"/>
      <c r="B9" s="159" t="s">
        <v>273</v>
      </c>
      <c r="C9" s="163">
        <v>150000</v>
      </c>
      <c r="D9" s="164">
        <v>5</v>
      </c>
      <c r="E9" s="163"/>
      <c r="F9" s="167">
        <f t="shared" ref="F9" si="0">C9/(D9*2)</f>
        <v>15000</v>
      </c>
      <c r="G9" s="163"/>
    </row>
    <row r="10" spans="1:9" ht="14" x14ac:dyDescent="0.3">
      <c r="A10" s="165"/>
      <c r="B10" s="160"/>
      <c r="C10" s="163"/>
      <c r="D10" s="164"/>
      <c r="E10" s="163"/>
      <c r="F10" s="167"/>
      <c r="G10" s="163"/>
    </row>
    <row r="11" spans="1:9" ht="14" x14ac:dyDescent="0.3">
      <c r="A11" s="165"/>
      <c r="B11" s="160" t="s">
        <v>274</v>
      </c>
      <c r="C11" s="163"/>
      <c r="D11" s="164"/>
      <c r="E11" s="163"/>
      <c r="F11" s="167"/>
      <c r="G11" s="163"/>
    </row>
    <row r="12" spans="1:9" ht="14" x14ac:dyDescent="0.3">
      <c r="A12" s="165"/>
      <c r="B12" s="168" t="s">
        <v>275</v>
      </c>
      <c r="C12" s="163">
        <v>150000</v>
      </c>
      <c r="D12" s="164">
        <v>5</v>
      </c>
      <c r="E12" s="163"/>
      <c r="F12" s="167">
        <f>C12/(D12*2)</f>
        <v>15000</v>
      </c>
      <c r="G12" s="163"/>
      <c r="I12" s="169"/>
    </row>
    <row r="13" spans="1:9" ht="14" x14ac:dyDescent="0.3">
      <c r="A13" s="165"/>
      <c r="B13" s="170" t="s">
        <v>276</v>
      </c>
      <c r="C13" s="163">
        <v>100000</v>
      </c>
      <c r="D13" s="164">
        <v>5</v>
      </c>
      <c r="E13" s="163"/>
      <c r="F13" s="167">
        <f t="shared" ref="F13:F17" si="1">C13/(D13*2)</f>
        <v>10000</v>
      </c>
      <c r="G13" s="163"/>
      <c r="I13" s="169"/>
    </row>
    <row r="14" spans="1:9" ht="14" x14ac:dyDescent="0.3">
      <c r="A14" s="165"/>
      <c r="B14" s="168" t="s">
        <v>277</v>
      </c>
      <c r="C14" s="163">
        <v>225447</v>
      </c>
      <c r="D14" s="164">
        <v>5</v>
      </c>
      <c r="E14" s="163"/>
      <c r="F14" s="167">
        <f t="shared" si="1"/>
        <v>22544.7</v>
      </c>
      <c r="G14" s="163"/>
      <c r="I14" s="169"/>
    </row>
    <row r="15" spans="1:9" ht="14" x14ac:dyDescent="0.3">
      <c r="A15" s="165"/>
      <c r="B15" s="168" t="s">
        <v>278</v>
      </c>
      <c r="C15" s="163">
        <v>50000</v>
      </c>
      <c r="D15" s="164">
        <v>5</v>
      </c>
      <c r="E15" s="163"/>
      <c r="F15" s="167">
        <f t="shared" si="1"/>
        <v>5000</v>
      </c>
      <c r="G15" s="163"/>
      <c r="I15" s="169"/>
    </row>
    <row r="16" spans="1:9" ht="14" x14ac:dyDescent="0.3">
      <c r="A16" s="165"/>
      <c r="B16" s="168" t="s">
        <v>279</v>
      </c>
      <c r="C16" s="163">
        <v>70000</v>
      </c>
      <c r="D16" s="164">
        <v>5</v>
      </c>
      <c r="E16" s="163"/>
      <c r="F16" s="167">
        <f t="shared" si="1"/>
        <v>7000</v>
      </c>
      <c r="G16" s="163"/>
      <c r="I16" s="169"/>
    </row>
    <row r="17" spans="1:9" ht="14" x14ac:dyDescent="0.3">
      <c r="A17" s="165"/>
      <c r="B17" s="168" t="s">
        <v>280</v>
      </c>
      <c r="C17" s="163">
        <v>1000</v>
      </c>
      <c r="D17" s="164">
        <v>5</v>
      </c>
      <c r="E17" s="163"/>
      <c r="F17" s="167">
        <f t="shared" si="1"/>
        <v>100</v>
      </c>
      <c r="G17" s="163"/>
      <c r="I17" s="169"/>
    </row>
    <row r="18" spans="1:9" x14ac:dyDescent="0.25">
      <c r="C18" s="163"/>
      <c r="D18" s="163"/>
      <c r="E18" s="163"/>
      <c r="F18" s="163"/>
      <c r="G18" s="163"/>
    </row>
    <row r="21" spans="1:9" ht="13.5" thickBot="1" x14ac:dyDescent="0.35">
      <c r="B21" s="171" t="s">
        <v>281</v>
      </c>
      <c r="C21" s="172">
        <f>SUM(C8:C20)</f>
        <v>830447</v>
      </c>
      <c r="D21" s="171"/>
      <c r="E21" s="171"/>
      <c r="F21" s="173">
        <f>SUM(F8:F20)</f>
        <v>83044.7</v>
      </c>
    </row>
    <row r="25" spans="1:9" ht="13" x14ac:dyDescent="0.3">
      <c r="B25" s="174" t="s">
        <v>282</v>
      </c>
    </row>
    <row r="26" spans="1:9" x14ac:dyDescent="0.25">
      <c r="B26" s="175"/>
    </row>
    <row r="27" spans="1:9" x14ac:dyDescent="0.25">
      <c r="B27" s="175"/>
    </row>
  </sheetData>
  <mergeCells count="1">
    <mergeCell ref="B3:F3"/>
  </mergeCells>
  <pageMargins left="0.25" right="0.25" top="0.75" bottom="0.75" header="0.3" footer="0.3"/>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A34A-3886-446E-88A6-51AF9673ABD5}">
  <sheetPr>
    <tabColor rgb="FFFFFF00"/>
    <pageSetUpPr fitToPage="1"/>
  </sheetPr>
  <dimension ref="B1:I42"/>
  <sheetViews>
    <sheetView topLeftCell="A5" zoomScale="80" zoomScaleNormal="80" workbookViewId="0">
      <selection activeCell="D24" sqref="D24"/>
    </sheetView>
  </sheetViews>
  <sheetFormatPr defaultColWidth="9.08984375" defaultRowHeight="14.5" x14ac:dyDescent="0.35"/>
  <cols>
    <col min="1" max="1" width="9.08984375" style="183"/>
    <col min="2" max="2" width="56.81640625" style="183" customWidth="1"/>
    <col min="3" max="4" width="21.81640625" style="183" customWidth="1"/>
    <col min="5" max="5" width="8.90625" style="183" customWidth="1"/>
    <col min="6" max="8" width="21.81640625" style="183" customWidth="1"/>
    <col min="9" max="16384" width="9.08984375" style="183"/>
  </cols>
  <sheetData>
    <row r="1" spans="2:9" ht="30" customHeight="1" x14ac:dyDescent="0.35">
      <c r="B1" s="324" t="s">
        <v>289</v>
      </c>
      <c r="C1" s="324"/>
      <c r="D1" s="324"/>
      <c r="E1" s="324"/>
      <c r="F1" s="324"/>
      <c r="G1" s="324"/>
      <c r="H1" s="324"/>
    </row>
    <row r="2" spans="2:9" ht="30" customHeight="1" thickBot="1" x14ac:dyDescent="0.4">
      <c r="B2" s="325"/>
      <c r="C2" s="325"/>
      <c r="D2" s="325"/>
      <c r="E2" s="325"/>
      <c r="F2" s="325"/>
      <c r="G2" s="325"/>
      <c r="H2" s="325"/>
    </row>
    <row r="3" spans="2:9" ht="15" customHeight="1" x14ac:dyDescent="0.35"/>
    <row r="4" spans="2:9" ht="15" hidden="1" customHeight="1" x14ac:dyDescent="0.35"/>
    <row r="5" spans="2:9" ht="15" customHeight="1" x14ac:dyDescent="0.35"/>
    <row r="6" spans="2:9" ht="15" customHeight="1" x14ac:dyDescent="0.35">
      <c r="B6" s="326" t="s">
        <v>290</v>
      </c>
      <c r="C6" s="327"/>
      <c r="D6" s="327"/>
    </row>
    <row r="7" spans="2:9" ht="15" customHeight="1" x14ac:dyDescent="0.35">
      <c r="B7" s="326"/>
      <c r="C7" s="327"/>
      <c r="D7" s="327"/>
    </row>
    <row r="8" spans="2:9" ht="15" customHeight="1" x14ac:dyDescent="0.35">
      <c r="B8" s="326"/>
      <c r="C8" s="327"/>
      <c r="D8" s="327"/>
    </row>
    <row r="9" spans="2:9" ht="15" customHeight="1" x14ac:dyDescent="0.35"/>
    <row r="10" spans="2:9" ht="28.5" hidden="1" customHeight="1" x14ac:dyDescent="0.35"/>
    <row r="11" spans="2:9" ht="15" thickBot="1" x14ac:dyDescent="0.4">
      <c r="B11" s="184"/>
    </row>
    <row r="12" spans="2:9" ht="20.149999999999999" customHeight="1" thickBot="1" x14ac:dyDescent="0.4">
      <c r="D12" s="185" t="s">
        <v>291</v>
      </c>
    </row>
    <row r="13" spans="2:9" ht="20.149999999999999" customHeight="1" x14ac:dyDescent="0.35">
      <c r="D13" s="303" t="s">
        <v>343</v>
      </c>
      <c r="F13" s="288"/>
    </row>
    <row r="14" spans="2:9" s="187" customFormat="1" ht="20.149999999999999" customHeight="1" x14ac:dyDescent="0.35">
      <c r="B14" s="183" t="s">
        <v>292</v>
      </c>
      <c r="C14" s="183"/>
      <c r="D14" s="186">
        <v>27231</v>
      </c>
      <c r="E14" s="183"/>
      <c r="F14" s="288"/>
      <c r="G14" s="183"/>
      <c r="H14" s="183"/>
      <c r="I14" s="183"/>
    </row>
    <row r="15" spans="2:9" ht="20.149999999999999" customHeight="1" x14ac:dyDescent="0.35">
      <c r="F15" s="183" t="s">
        <v>266</v>
      </c>
    </row>
    <row r="16" spans="2:9" ht="20.149999999999999" customHeight="1" x14ac:dyDescent="0.35">
      <c r="B16" s="187" t="s">
        <v>293</v>
      </c>
    </row>
    <row r="17" spans="2:9" ht="20.149999999999999" customHeight="1" x14ac:dyDescent="0.35">
      <c r="B17" s="188" t="s">
        <v>294</v>
      </c>
      <c r="D17" s="189">
        <v>28245</v>
      </c>
    </row>
    <row r="18" spans="2:9" ht="20.149999999999999" customHeight="1" x14ac:dyDescent="0.35">
      <c r="B18" s="188" t="s">
        <v>295</v>
      </c>
      <c r="D18" s="189">
        <v>13558</v>
      </c>
    </row>
    <row r="19" spans="2:9" ht="20.149999999999999" customHeight="1" x14ac:dyDescent="0.35">
      <c r="B19" s="188" t="s">
        <v>296</v>
      </c>
      <c r="D19" s="189">
        <v>502</v>
      </c>
    </row>
    <row r="20" spans="2:9" ht="20.149999999999999" customHeight="1" x14ac:dyDescent="0.35">
      <c r="B20" s="188" t="s">
        <v>297</v>
      </c>
      <c r="D20" s="189">
        <v>4326</v>
      </c>
    </row>
    <row r="21" spans="2:9" ht="20.149999999999999" customHeight="1" x14ac:dyDescent="0.35">
      <c r="B21" s="188" t="s">
        <v>298</v>
      </c>
      <c r="D21" s="190">
        <v>-794</v>
      </c>
    </row>
    <row r="22" spans="2:9" s="187" customFormat="1" ht="20.149999999999999" customHeight="1" x14ac:dyDescent="0.35">
      <c r="B22" s="191" t="s">
        <v>299</v>
      </c>
      <c r="C22" s="183"/>
      <c r="D22" s="192">
        <f>SUM(D17:D21)</f>
        <v>45837</v>
      </c>
      <c r="E22" s="183"/>
      <c r="F22" s="183"/>
      <c r="G22" s="183"/>
      <c r="H22" s="183"/>
      <c r="I22" s="183"/>
    </row>
    <row r="23" spans="2:9" s="187" customFormat="1" ht="20.149999999999999" customHeight="1" x14ac:dyDescent="0.35">
      <c r="C23" s="183"/>
      <c r="D23" s="183"/>
      <c r="E23" s="183"/>
      <c r="F23" s="183"/>
      <c r="G23" s="183"/>
      <c r="H23" s="183"/>
      <c r="I23" s="183"/>
    </row>
    <row r="24" spans="2:9" s="187" customFormat="1" ht="20.149999999999999" customHeight="1" thickBot="1" x14ac:dyDescent="0.4">
      <c r="B24" s="183" t="s">
        <v>300</v>
      </c>
      <c r="C24" s="183"/>
      <c r="D24" s="193">
        <f>D14+D22</f>
        <v>73068</v>
      </c>
      <c r="E24" s="183"/>
      <c r="F24" s="183"/>
      <c r="G24" s="183"/>
      <c r="H24" s="183"/>
      <c r="I24" s="183"/>
    </row>
    <row r="25" spans="2:9" ht="15.75" customHeight="1" thickTop="1" x14ac:dyDescent="0.35"/>
    <row r="26" spans="2:9" x14ac:dyDescent="0.35">
      <c r="F26" s="183" t="s">
        <v>266</v>
      </c>
    </row>
    <row r="27" spans="2:9" ht="15" thickBot="1" x14ac:dyDescent="0.4"/>
    <row r="28" spans="2:9" ht="15" thickTop="1" x14ac:dyDescent="0.35">
      <c r="B28" s="194" t="s">
        <v>266</v>
      </c>
      <c r="C28" s="195"/>
      <c r="D28" s="195"/>
      <c r="E28" s="196"/>
    </row>
    <row r="29" spans="2:9" x14ac:dyDescent="0.35">
      <c r="B29" s="197" t="s">
        <v>301</v>
      </c>
      <c r="E29" s="198"/>
    </row>
    <row r="30" spans="2:9" x14ac:dyDescent="0.35">
      <c r="B30" s="199"/>
      <c r="E30" s="198"/>
    </row>
    <row r="31" spans="2:9" x14ac:dyDescent="0.35">
      <c r="B31" s="199" t="s">
        <v>302</v>
      </c>
      <c r="E31" s="198"/>
    </row>
    <row r="32" spans="2:9" x14ac:dyDescent="0.35">
      <c r="B32" s="199"/>
      <c r="C32" s="200" t="s">
        <v>295</v>
      </c>
      <c r="D32" s="200" t="s">
        <v>303</v>
      </c>
      <c r="E32" s="198"/>
    </row>
    <row r="33" spans="2:5" x14ac:dyDescent="0.35">
      <c r="B33" s="199"/>
      <c r="C33" s="201"/>
      <c r="D33" s="201"/>
      <c r="E33" s="198"/>
    </row>
    <row r="34" spans="2:5" x14ac:dyDescent="0.35">
      <c r="B34" s="199" t="s">
        <v>304</v>
      </c>
      <c r="C34" s="186">
        <v>13810</v>
      </c>
      <c r="D34" s="186">
        <v>2305</v>
      </c>
      <c r="E34" s="198"/>
    </row>
    <row r="35" spans="2:5" x14ac:dyDescent="0.35">
      <c r="B35" s="199"/>
      <c r="C35" s="202"/>
      <c r="D35" s="202"/>
      <c r="E35" s="198"/>
    </row>
    <row r="36" spans="2:5" ht="15" customHeight="1" x14ac:dyDescent="0.35">
      <c r="B36" s="199" t="s">
        <v>293</v>
      </c>
      <c r="C36" s="192">
        <f>+D18</f>
        <v>13558</v>
      </c>
      <c r="D36" s="192">
        <f>D19</f>
        <v>502</v>
      </c>
      <c r="E36" s="198"/>
    </row>
    <row r="37" spans="2:5" ht="15" customHeight="1" x14ac:dyDescent="0.35">
      <c r="B37" s="199"/>
      <c r="C37" s="203"/>
      <c r="D37" s="203"/>
      <c r="E37" s="198"/>
    </row>
    <row r="38" spans="2:5" ht="15" customHeight="1" thickBot="1" x14ac:dyDescent="0.4">
      <c r="B38" s="199" t="s">
        <v>300</v>
      </c>
      <c r="C38" s="204">
        <f>SUM(C34:C36)</f>
        <v>27368</v>
      </c>
      <c r="D38" s="204">
        <f>SUM(D34:D36)</f>
        <v>2807</v>
      </c>
      <c r="E38" s="198"/>
    </row>
    <row r="39" spans="2:5" ht="15" customHeight="1" thickTop="1" x14ac:dyDescent="0.35">
      <c r="B39" s="199"/>
      <c r="E39" s="198"/>
    </row>
    <row r="40" spans="2:5" ht="15" customHeight="1" x14ac:dyDescent="0.35">
      <c r="B40" s="199"/>
      <c r="E40" s="198"/>
    </row>
    <row r="41" spans="2:5" ht="15" thickBot="1" x14ac:dyDescent="0.4">
      <c r="B41" s="205"/>
      <c r="C41" s="206"/>
      <c r="D41" s="206"/>
      <c r="E41" s="207"/>
    </row>
    <row r="42" spans="2:5" ht="15" thickTop="1" x14ac:dyDescent="0.35"/>
  </sheetData>
  <mergeCells count="2">
    <mergeCell ref="B1:H2"/>
    <mergeCell ref="B6:D8"/>
  </mergeCells>
  <printOptions horizontalCentered="1" verticalCentered="1"/>
  <pageMargins left="0.25" right="0.25" top="0.75" bottom="0.75" header="0.3" footer="0.3"/>
  <pageSetup scale="74" orientation="landscape" cellComments="asDisplayed" r:id="rId1"/>
  <headerFooter>
    <oddHeader>&amp;R&amp;"-,Bold"&amp;14EBD #  3.10
BARC # 3.10</oddHeader>
    <oddFooter>&amp;R]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A2CE-7E69-488E-B0BC-797C5CFB2D63}">
  <sheetPr>
    <tabColor rgb="FF00B0F0"/>
  </sheetPr>
  <dimension ref="A1:J22"/>
  <sheetViews>
    <sheetView workbookViewId="0">
      <selection activeCell="B9" sqref="B9"/>
    </sheetView>
  </sheetViews>
  <sheetFormatPr defaultRowHeight="12.5" x14ac:dyDescent="0.25"/>
  <cols>
    <col min="1" max="1" width="95.1796875" customWidth="1"/>
    <col min="2" max="2" width="18.6328125" customWidth="1"/>
  </cols>
  <sheetData>
    <row r="1" spans="1:10" ht="17.5" x14ac:dyDescent="0.25">
      <c r="A1" s="312" t="s">
        <v>61</v>
      </c>
      <c r="B1" s="312"/>
      <c r="C1" s="312"/>
      <c r="D1" s="312"/>
      <c r="E1" s="312"/>
    </row>
    <row r="2" spans="1:10" ht="17.5" x14ac:dyDescent="0.25">
      <c r="A2" s="312" t="s">
        <v>331</v>
      </c>
      <c r="B2" s="312"/>
      <c r="C2" s="312"/>
      <c r="D2" s="312"/>
      <c r="E2" s="312"/>
    </row>
    <row r="3" spans="1:10" ht="17.5" x14ac:dyDescent="0.25">
      <c r="A3" s="312" t="s">
        <v>332</v>
      </c>
      <c r="B3" s="312"/>
      <c r="C3" s="312"/>
      <c r="D3" s="312"/>
      <c r="E3" s="312"/>
    </row>
    <row r="4" spans="1:10" ht="15.5" x14ac:dyDescent="0.35">
      <c r="A4" s="294"/>
      <c r="B4" s="294"/>
      <c r="C4" s="294"/>
      <c r="D4" s="294"/>
      <c r="E4" s="294"/>
      <c r="F4" s="294"/>
      <c r="G4" s="294"/>
      <c r="H4" s="294"/>
      <c r="I4" s="294"/>
      <c r="J4" s="294"/>
    </row>
    <row r="5" spans="1:10" ht="15.5" x14ac:dyDescent="0.35">
      <c r="A5" s="294"/>
      <c r="B5" s="311" t="s">
        <v>343</v>
      </c>
      <c r="C5" s="294"/>
      <c r="D5" s="294"/>
      <c r="E5" s="294"/>
      <c r="F5" s="294"/>
      <c r="G5" s="294"/>
      <c r="H5" s="294"/>
      <c r="I5" s="294"/>
      <c r="J5" s="294"/>
    </row>
    <row r="6" spans="1:10" ht="15.5" x14ac:dyDescent="0.35">
      <c r="A6" s="294" t="s">
        <v>333</v>
      </c>
      <c r="B6" s="295"/>
      <c r="C6" s="294"/>
      <c r="D6" s="294"/>
      <c r="E6" s="294"/>
      <c r="F6" s="294"/>
      <c r="G6" s="294"/>
      <c r="H6" s="294"/>
      <c r="I6" s="294"/>
      <c r="J6" s="294"/>
    </row>
    <row r="7" spans="1:10" ht="15.5" x14ac:dyDescent="0.35">
      <c r="A7" s="294"/>
      <c r="B7" s="295"/>
      <c r="C7" s="294"/>
      <c r="D7" s="294"/>
      <c r="E7" s="294"/>
      <c r="F7" s="294"/>
      <c r="G7" s="294"/>
      <c r="H7" s="294"/>
      <c r="I7" s="294"/>
      <c r="J7" s="294"/>
    </row>
    <row r="8" spans="1:10" ht="15.5" x14ac:dyDescent="0.35">
      <c r="A8" s="294"/>
      <c r="B8" s="295"/>
      <c r="C8" s="294"/>
      <c r="D8" s="294"/>
      <c r="E8" s="294"/>
      <c r="F8" s="294"/>
      <c r="G8" s="294"/>
      <c r="H8" s="294"/>
      <c r="I8" s="294"/>
      <c r="J8" s="294"/>
    </row>
    <row r="9" spans="1:10" ht="15.5" x14ac:dyDescent="0.35">
      <c r="A9" s="294" t="s">
        <v>334</v>
      </c>
      <c r="B9" s="300">
        <v>-1367</v>
      </c>
      <c r="C9" s="294" t="s">
        <v>335</v>
      </c>
      <c r="D9" s="294"/>
      <c r="E9" s="294"/>
      <c r="F9" s="294"/>
      <c r="G9" s="294"/>
      <c r="H9" s="294"/>
      <c r="I9" s="294"/>
      <c r="J9" s="294"/>
    </row>
    <row r="10" spans="1:10" ht="15.5" x14ac:dyDescent="0.35">
      <c r="A10" s="294"/>
      <c r="B10" s="295"/>
      <c r="C10" s="294"/>
      <c r="D10" s="294"/>
      <c r="E10" s="294"/>
      <c r="F10" s="294"/>
      <c r="G10" s="294"/>
      <c r="H10" s="294"/>
      <c r="I10" s="294"/>
      <c r="J10" s="294"/>
    </row>
    <row r="11" spans="1:10" ht="15.5" x14ac:dyDescent="0.35">
      <c r="A11" s="294" t="s">
        <v>336</v>
      </c>
      <c r="B11" s="299">
        <v>1000</v>
      </c>
      <c r="C11" s="294" t="s">
        <v>337</v>
      </c>
      <c r="E11" s="294"/>
      <c r="F11" s="294"/>
      <c r="G11" s="294"/>
      <c r="H11" s="294"/>
      <c r="I11" s="294"/>
      <c r="J11" s="294"/>
    </row>
    <row r="12" spans="1:10" ht="15.5" x14ac:dyDescent="0.35">
      <c r="A12" s="294"/>
      <c r="B12" s="299"/>
      <c r="C12" s="294"/>
      <c r="E12" s="294"/>
      <c r="F12" s="294"/>
      <c r="G12" s="294"/>
      <c r="H12" s="294"/>
      <c r="I12" s="294"/>
      <c r="J12" s="294"/>
    </row>
    <row r="13" spans="1:10" ht="15.5" x14ac:dyDescent="0.35">
      <c r="A13" s="294" t="s">
        <v>339</v>
      </c>
      <c r="B13" s="299">
        <v>175</v>
      </c>
      <c r="C13" s="294"/>
      <c r="E13" s="294"/>
      <c r="F13" s="294"/>
      <c r="G13" s="294"/>
      <c r="H13" s="294"/>
      <c r="I13" s="294"/>
      <c r="J13" s="294"/>
    </row>
    <row r="14" spans="1:10" ht="15.5" x14ac:dyDescent="0.35">
      <c r="A14" s="294"/>
      <c r="B14" s="299"/>
      <c r="C14" s="294"/>
      <c r="E14" s="294"/>
      <c r="F14" s="294"/>
      <c r="G14" s="294"/>
      <c r="H14" s="294"/>
      <c r="I14" s="294"/>
      <c r="J14" s="294"/>
    </row>
    <row r="15" spans="1:10" ht="15.5" x14ac:dyDescent="0.35">
      <c r="A15" s="294" t="s">
        <v>340</v>
      </c>
      <c r="B15" s="296">
        <v>455</v>
      </c>
      <c r="C15" s="294"/>
      <c r="E15" s="294"/>
      <c r="F15" s="294"/>
      <c r="G15" s="294"/>
      <c r="H15" s="294"/>
      <c r="I15" s="294"/>
      <c r="J15" s="294"/>
    </row>
    <row r="16" spans="1:10" ht="15.5" x14ac:dyDescent="0.35">
      <c r="A16" s="294"/>
      <c r="B16" s="297"/>
      <c r="C16" s="294"/>
      <c r="E16" s="294"/>
      <c r="F16" s="294"/>
      <c r="G16" s="294"/>
      <c r="H16" s="294"/>
      <c r="I16" s="294"/>
      <c r="J16" s="294"/>
    </row>
    <row r="17" spans="1:10" ht="16" thickBot="1" x14ac:dyDescent="0.4">
      <c r="A17" s="301" t="s">
        <v>338</v>
      </c>
      <c r="B17" s="302">
        <f>SUM(B9:B16)</f>
        <v>263</v>
      </c>
      <c r="C17" s="294"/>
      <c r="D17" s="294"/>
      <c r="E17" s="294"/>
      <c r="F17" s="294"/>
      <c r="G17" s="294"/>
      <c r="H17" s="294"/>
      <c r="I17" s="294"/>
      <c r="J17" s="294"/>
    </row>
    <row r="18" spans="1:10" ht="16" thickTop="1" x14ac:dyDescent="0.35">
      <c r="A18" s="294"/>
      <c r="B18" s="294"/>
      <c r="D18" s="294"/>
      <c r="E18" s="294"/>
      <c r="F18" s="294"/>
      <c r="G18" s="294"/>
      <c r="H18" s="294"/>
      <c r="I18" s="294"/>
      <c r="J18" s="294"/>
    </row>
    <row r="19" spans="1:10" ht="15.5" x14ac:dyDescent="0.35">
      <c r="C19" s="294"/>
      <c r="I19" t="s">
        <v>266</v>
      </c>
    </row>
    <row r="20" spans="1:10" ht="14.5" x14ac:dyDescent="0.25">
      <c r="C20" s="298" t="s">
        <v>266</v>
      </c>
      <c r="H20" t="s">
        <v>266</v>
      </c>
    </row>
    <row r="21" spans="1:10" ht="15.5" x14ac:dyDescent="0.35">
      <c r="A21" s="294" t="s">
        <v>266</v>
      </c>
    </row>
    <row r="22" spans="1:10" ht="15.5" x14ac:dyDescent="0.35">
      <c r="A22" s="294" t="s">
        <v>266</v>
      </c>
    </row>
  </sheetData>
  <mergeCells count="3">
    <mergeCell ref="A1:E1"/>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39A-5762-49AC-9B53-8DE787EC19E1}">
  <sheetPr>
    <tabColor rgb="FFFFCCFF"/>
  </sheetPr>
  <dimension ref="D2:F15"/>
  <sheetViews>
    <sheetView showGridLines="0" showRowColHeaders="0" topLeftCell="A4" workbookViewId="0">
      <selection activeCell="A4" sqref="A4"/>
    </sheetView>
  </sheetViews>
  <sheetFormatPr defaultRowHeight="12.5" x14ac:dyDescent="0.25"/>
  <cols>
    <col min="5" max="5" width="61.1796875" bestFit="1" customWidth="1"/>
  </cols>
  <sheetData>
    <row r="2" spans="4:6" ht="15.5" x14ac:dyDescent="0.35">
      <c r="E2" s="152"/>
    </row>
    <row r="3" spans="4:6" ht="15.5" x14ac:dyDescent="0.35">
      <c r="E3" s="152"/>
    </row>
    <row r="9" spans="4:6" ht="28" x14ac:dyDescent="0.6">
      <c r="E9" s="153" t="s">
        <v>264</v>
      </c>
    </row>
    <row r="10" spans="4:6" ht="20" x14ac:dyDescent="0.4">
      <c r="E10" s="154"/>
    </row>
    <row r="11" spans="4:6" ht="20" x14ac:dyDescent="0.4">
      <c r="D11" s="239"/>
      <c r="E11" s="240" t="s">
        <v>308</v>
      </c>
      <c r="F11" s="239"/>
    </row>
    <row r="12" spans="4:6" ht="20" x14ac:dyDescent="0.4">
      <c r="E12" s="154"/>
    </row>
    <row r="13" spans="4:6" ht="20" x14ac:dyDescent="0.4">
      <c r="D13" s="238" t="s">
        <v>316</v>
      </c>
      <c r="E13" s="154"/>
    </row>
    <row r="14" spans="4:6" ht="20" x14ac:dyDescent="0.4">
      <c r="D14" s="238" t="s">
        <v>317</v>
      </c>
      <c r="E14" s="154"/>
    </row>
    <row r="15" spans="4:6" ht="20" x14ac:dyDescent="0.4">
      <c r="D15" s="238" t="s">
        <v>318</v>
      </c>
      <c r="E15" s="15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Q65"/>
  <sheetViews>
    <sheetView workbookViewId="0">
      <pane xSplit="6" ySplit="8" topLeftCell="G9" activePane="bottomRight" state="frozen"/>
      <selection pane="topRight" activeCell="G1" sqref="G1"/>
      <selection pane="bottomLeft" activeCell="A9" sqref="A9"/>
      <selection pane="bottomRight" activeCell="N5" sqref="N5"/>
    </sheetView>
  </sheetViews>
  <sheetFormatPr defaultColWidth="9.1796875" defaultRowHeight="13.5" customHeight="1" x14ac:dyDescent="0.2"/>
  <cols>
    <col min="1" max="1" width="9.54296875" style="43" customWidth="1"/>
    <col min="2" max="5" width="9.1796875" style="43" hidden="1" customWidth="1"/>
    <col min="6" max="6" width="31.1796875" style="43" customWidth="1"/>
    <col min="7" max="11" width="11.453125" style="43" customWidth="1"/>
    <col min="12" max="13" width="9.1796875" style="43" hidden="1" customWidth="1"/>
    <col min="14" max="14" width="11.453125" style="43" customWidth="1"/>
    <col min="15" max="16" width="9.1796875" style="43" hidden="1" customWidth="1"/>
    <col min="17" max="17" width="44.08984375" style="44" bestFit="1" customWidth="1"/>
    <col min="18" max="16384" width="9.1796875" style="44"/>
  </cols>
  <sheetData>
    <row r="1" spans="1:17" ht="12.75" customHeight="1" x14ac:dyDescent="0.2">
      <c r="A1" s="1"/>
      <c r="B1" s="2"/>
      <c r="C1" s="2"/>
      <c r="D1" s="2"/>
      <c r="E1" s="2"/>
      <c r="I1" s="3"/>
      <c r="J1" s="3"/>
      <c r="K1" s="3"/>
      <c r="L1" s="4"/>
      <c r="M1" s="5"/>
      <c r="N1" s="3"/>
      <c r="O1" s="4"/>
      <c r="P1" s="2"/>
    </row>
    <row r="2" spans="1:17" ht="26.25" customHeight="1" x14ac:dyDescent="0.35">
      <c r="B2" s="2"/>
      <c r="C2" s="2"/>
      <c r="D2" s="2"/>
      <c r="E2" s="2"/>
      <c r="F2" s="6" t="s">
        <v>0</v>
      </c>
      <c r="G2" s="7"/>
      <c r="H2" s="7"/>
      <c r="I2" s="8"/>
      <c r="J2" s="8"/>
      <c r="K2" s="8"/>
      <c r="L2" s="2"/>
      <c r="M2" s="9"/>
      <c r="O2" s="2"/>
      <c r="P2" s="2"/>
    </row>
    <row r="3" spans="1:17" ht="26.25" customHeight="1" x14ac:dyDescent="0.35">
      <c r="B3" s="2"/>
      <c r="C3" s="2"/>
      <c r="D3" s="2"/>
      <c r="E3" s="2"/>
      <c r="F3" s="6" t="s">
        <v>1</v>
      </c>
      <c r="G3" s="7"/>
      <c r="H3" s="7"/>
      <c r="I3" s="8"/>
      <c r="J3" s="8"/>
      <c r="K3" s="8"/>
      <c r="L3" s="2"/>
      <c r="M3" s="9"/>
      <c r="O3" s="2"/>
      <c r="P3" s="2"/>
    </row>
    <row r="4" spans="1:17" ht="12.75" customHeight="1" x14ac:dyDescent="0.2">
      <c r="A4" s="10"/>
      <c r="B4" s="11"/>
      <c r="C4" s="11"/>
      <c r="D4" s="11"/>
      <c r="E4" s="2"/>
      <c r="F4" s="10"/>
      <c r="G4" s="10"/>
      <c r="H4" s="10"/>
      <c r="I4" s="12"/>
      <c r="J4" s="12"/>
      <c r="K4" s="12"/>
      <c r="L4" s="13"/>
      <c r="M4" s="5"/>
      <c r="N4" s="310" t="s">
        <v>343</v>
      </c>
      <c r="O4" s="13"/>
      <c r="P4" s="2"/>
    </row>
    <row r="5" spans="1:17" ht="39.75" customHeight="1" x14ac:dyDescent="0.2">
      <c r="A5" s="10"/>
      <c r="B5" s="11"/>
      <c r="C5" s="11"/>
      <c r="D5" s="11"/>
      <c r="E5" s="2"/>
      <c r="F5" s="10"/>
      <c r="G5" s="209" t="s">
        <v>2</v>
      </c>
      <c r="H5" s="209" t="s">
        <v>3</v>
      </c>
      <c r="I5" s="209" t="s">
        <v>4</v>
      </c>
      <c r="J5" s="209" t="s">
        <v>5</v>
      </c>
      <c r="K5" s="209" t="s">
        <v>6</v>
      </c>
      <c r="L5" s="210" t="s">
        <v>7</v>
      </c>
      <c r="M5" s="210" t="s">
        <v>8</v>
      </c>
      <c r="N5" s="225" t="s">
        <v>9</v>
      </c>
      <c r="O5" s="15" t="s">
        <v>10</v>
      </c>
      <c r="P5" s="16" t="s">
        <v>11</v>
      </c>
    </row>
    <row r="6" spans="1:17" ht="10" hidden="1" x14ac:dyDescent="0.2">
      <c r="A6" s="10"/>
      <c r="B6" s="11"/>
      <c r="C6" s="11"/>
      <c r="D6" s="11"/>
      <c r="E6" s="2"/>
      <c r="F6" s="2"/>
      <c r="G6" s="17" t="s">
        <v>12</v>
      </c>
      <c r="H6" s="17" t="s">
        <v>13</v>
      </c>
      <c r="I6" s="17" t="s">
        <v>14</v>
      </c>
      <c r="J6" s="17" t="s">
        <v>15</v>
      </c>
      <c r="K6" s="17" t="s">
        <v>15</v>
      </c>
      <c r="L6" s="17"/>
      <c r="M6" s="16"/>
      <c r="N6" s="226" t="s">
        <v>16</v>
      </c>
      <c r="O6" s="2"/>
      <c r="P6" s="2"/>
    </row>
    <row r="7" spans="1:17" ht="10" hidden="1" x14ac:dyDescent="0.2">
      <c r="A7" s="10"/>
      <c r="B7" s="18"/>
      <c r="C7" s="18"/>
      <c r="D7" s="18"/>
      <c r="E7" s="2"/>
      <c r="F7" s="2"/>
      <c r="G7" s="17" t="s">
        <v>17</v>
      </c>
      <c r="H7" s="17" t="s">
        <v>17</v>
      </c>
      <c r="I7" s="17" t="s">
        <v>17</v>
      </c>
      <c r="J7" s="17" t="s">
        <v>18</v>
      </c>
      <c r="K7" s="17" t="s">
        <v>19</v>
      </c>
      <c r="L7" s="17"/>
      <c r="M7" s="19"/>
      <c r="N7" s="226" t="s">
        <v>20</v>
      </c>
      <c r="O7" s="2"/>
      <c r="P7" s="2"/>
    </row>
    <row r="8" spans="1:17" ht="10" hidden="1" x14ac:dyDescent="0.2">
      <c r="A8" s="10"/>
      <c r="B8" s="11"/>
      <c r="C8" s="11"/>
      <c r="D8" s="11"/>
      <c r="E8" s="2"/>
      <c r="F8" s="10"/>
      <c r="G8" s="10"/>
      <c r="H8" s="10"/>
      <c r="I8" s="12"/>
      <c r="J8" s="12"/>
      <c r="K8" s="12"/>
      <c r="L8" s="13"/>
      <c r="M8" s="5"/>
      <c r="N8" s="227"/>
      <c r="O8" s="13"/>
      <c r="P8" s="2"/>
    </row>
    <row r="9" spans="1:17" ht="13.5" customHeight="1" x14ac:dyDescent="0.2">
      <c r="A9" s="10"/>
      <c r="B9" s="2"/>
      <c r="C9" s="2"/>
      <c r="D9" s="20" t="s">
        <v>21</v>
      </c>
      <c r="E9" s="2"/>
      <c r="F9" s="21" t="s">
        <v>21</v>
      </c>
      <c r="I9" s="22"/>
      <c r="J9" s="22"/>
      <c r="K9" s="22"/>
      <c r="L9" s="23"/>
      <c r="M9" s="2"/>
      <c r="N9" s="228"/>
      <c r="O9" s="23"/>
      <c r="P9" s="2"/>
    </row>
    <row r="10" spans="1:17" ht="14.25" customHeight="1" x14ac:dyDescent="0.2">
      <c r="A10" s="10"/>
      <c r="B10" s="2"/>
      <c r="C10" s="2" t="s">
        <v>22</v>
      </c>
      <c r="D10" s="2" t="s">
        <v>23</v>
      </c>
      <c r="E10" s="2" t="s">
        <v>24</v>
      </c>
      <c r="F10" s="24" t="s">
        <v>25</v>
      </c>
      <c r="G10" s="25">
        <v>27020472.52</v>
      </c>
      <c r="H10" s="25">
        <v>18598365.890000001</v>
      </c>
      <c r="I10" s="25">
        <v>9193425.0700000003</v>
      </c>
      <c r="J10" s="25">
        <v>21735369.126666699</v>
      </c>
      <c r="K10" s="25">
        <v>19970479</v>
      </c>
      <c r="L10" s="26">
        <f t="shared" ref="L10:L14" si="0">K10-J10</f>
        <v>-1764890.1266666986</v>
      </c>
      <c r="M10" s="27">
        <f t="shared" ref="M10:M14" si="1">IF(ROUND(K10,0)=0,0,(L10/K10))</f>
        <v>-8.8374952181502431E-2</v>
      </c>
      <c r="N10" s="229">
        <v>28245267.75</v>
      </c>
      <c r="O10" s="17">
        <f t="shared" ref="O10:O14" si="2">N10-K10</f>
        <v>8274788.75</v>
      </c>
      <c r="P10" s="28">
        <f t="shared" ref="P10:P14" si="3">IF(ROUND(O10,0)=0,0,(O10/ABS(N10)))</f>
        <v>0.29296195112188306</v>
      </c>
      <c r="Q10" s="211" t="s">
        <v>309</v>
      </c>
    </row>
    <row r="11" spans="1:17" ht="14.25" customHeight="1" x14ac:dyDescent="0.2">
      <c r="A11" s="10"/>
      <c r="B11" s="2"/>
      <c r="C11" s="2" t="s">
        <v>22</v>
      </c>
      <c r="D11" s="2" t="s">
        <v>26</v>
      </c>
      <c r="E11" s="2" t="s">
        <v>24</v>
      </c>
      <c r="F11" s="24" t="s">
        <v>27</v>
      </c>
      <c r="G11" s="25">
        <v>13434551.75</v>
      </c>
      <c r="H11" s="25">
        <v>15004152.08</v>
      </c>
      <c r="I11" s="25">
        <v>4725430.34</v>
      </c>
      <c r="J11" s="25">
        <v>11166643.6666667</v>
      </c>
      <c r="K11" s="25">
        <v>9928405</v>
      </c>
      <c r="L11" s="26">
        <f t="shared" si="0"/>
        <v>-1238238.6666666996</v>
      </c>
      <c r="M11" s="27">
        <f t="shared" si="1"/>
        <v>-0.12471677642750266</v>
      </c>
      <c r="N11" s="229">
        <v>13558051.92</v>
      </c>
      <c r="O11" s="17">
        <f t="shared" si="2"/>
        <v>3629646.92</v>
      </c>
      <c r="P11" s="28">
        <f t="shared" si="3"/>
        <v>0.2677115371306234</v>
      </c>
    </row>
    <row r="12" spans="1:17" ht="14.25" customHeight="1" x14ac:dyDescent="0.2">
      <c r="A12" s="10"/>
      <c r="B12" s="2"/>
      <c r="C12" s="2" t="s">
        <v>22</v>
      </c>
      <c r="D12" s="2" t="s">
        <v>28</v>
      </c>
      <c r="E12" s="2" t="s">
        <v>24</v>
      </c>
      <c r="F12" s="24" t="s">
        <v>29</v>
      </c>
      <c r="G12" s="25">
        <v>687263.66</v>
      </c>
      <c r="H12" s="25">
        <v>493661.17</v>
      </c>
      <c r="I12" s="25">
        <v>346663.93</v>
      </c>
      <c r="J12" s="25">
        <v>571553</v>
      </c>
      <c r="K12" s="25">
        <f>J12</f>
        <v>571553</v>
      </c>
      <c r="L12" s="26">
        <f t="shared" si="0"/>
        <v>0</v>
      </c>
      <c r="M12" s="27">
        <f t="shared" si="1"/>
        <v>0</v>
      </c>
      <c r="N12" s="229">
        <v>502349</v>
      </c>
      <c r="O12" s="17">
        <f t="shared" si="2"/>
        <v>-69204</v>
      </c>
      <c r="P12" s="28">
        <f t="shared" si="3"/>
        <v>-0.13776079976271477</v>
      </c>
    </row>
    <row r="13" spans="1:17" ht="14.25" customHeight="1" x14ac:dyDescent="0.2">
      <c r="A13" s="10"/>
      <c r="B13" s="2"/>
      <c r="C13" s="2" t="s">
        <v>22</v>
      </c>
      <c r="D13" s="2" t="s">
        <v>32</v>
      </c>
      <c r="E13" s="2" t="s">
        <v>24</v>
      </c>
      <c r="F13" s="24" t="s">
        <v>33</v>
      </c>
      <c r="G13" s="25">
        <v>7310331.8700000001</v>
      </c>
      <c r="H13" s="25">
        <v>21775745.440000001</v>
      </c>
      <c r="I13" s="25">
        <v>553040.85</v>
      </c>
      <c r="J13" s="25">
        <v>5470482</v>
      </c>
      <c r="K13" s="25">
        <f>J13</f>
        <v>5470482</v>
      </c>
      <c r="L13" s="26">
        <f t="shared" si="0"/>
        <v>0</v>
      </c>
      <c r="M13" s="27">
        <f t="shared" si="1"/>
        <v>0</v>
      </c>
      <c r="N13" s="229">
        <v>4326132.43956374</v>
      </c>
      <c r="O13" s="17">
        <f t="shared" si="2"/>
        <v>-1144349.56043626</v>
      </c>
      <c r="P13" s="28">
        <f t="shared" si="3"/>
        <v>-0.26452023289228277</v>
      </c>
    </row>
    <row r="14" spans="1:17" ht="16.5" customHeight="1" thickBot="1" x14ac:dyDescent="0.25">
      <c r="A14" s="10"/>
      <c r="B14" s="2"/>
      <c r="C14" s="2"/>
      <c r="D14" s="2"/>
      <c r="E14" s="2"/>
      <c r="F14" s="21" t="s">
        <v>36</v>
      </c>
      <c r="G14" s="222">
        <f>SUM(G10:G13)</f>
        <v>48452619.79999999</v>
      </c>
      <c r="H14" s="222">
        <f>SUM(H10:H13)</f>
        <v>55871924.579999998</v>
      </c>
      <c r="I14" s="222">
        <f>SUM(I10:I13)</f>
        <v>14818560.189999999</v>
      </c>
      <c r="J14" s="222">
        <f>SUM(J10:J13)</f>
        <v>38944047.793333396</v>
      </c>
      <c r="K14" s="222">
        <f>SUM(K10:K13)</f>
        <v>35940919</v>
      </c>
      <c r="L14" s="223">
        <f t="shared" si="0"/>
        <v>-3003128.7933333963</v>
      </c>
      <c r="M14" s="224">
        <f t="shared" si="1"/>
        <v>-8.3557373514388883E-2</v>
      </c>
      <c r="N14" s="230">
        <f>SUM(N10:N13)</f>
        <v>46631801.109563738</v>
      </c>
      <c r="O14" s="37">
        <f t="shared" si="2"/>
        <v>10690882.109563738</v>
      </c>
      <c r="P14" s="38">
        <f t="shared" si="3"/>
        <v>0.2292616166475101</v>
      </c>
    </row>
    <row r="15" spans="1:17" ht="13.5" customHeight="1" x14ac:dyDescent="0.2">
      <c r="A15" s="10"/>
      <c r="B15" s="2"/>
      <c r="C15" s="2"/>
      <c r="D15" s="2"/>
      <c r="E15" s="2"/>
      <c r="G15" s="25"/>
      <c r="H15" s="25"/>
      <c r="I15" s="25"/>
      <c r="J15" s="25"/>
      <c r="K15" s="25"/>
      <c r="L15" s="26"/>
      <c r="M15" s="27"/>
      <c r="N15" s="229"/>
      <c r="O15" s="2"/>
      <c r="P15" s="2"/>
    </row>
    <row r="16" spans="1:17" ht="13.5" customHeight="1" x14ac:dyDescent="0.2">
      <c r="A16" s="10"/>
      <c r="B16" s="2"/>
      <c r="C16" s="2"/>
      <c r="D16" s="2"/>
      <c r="E16" s="2"/>
      <c r="F16" s="21" t="s">
        <v>37</v>
      </c>
      <c r="G16" s="25"/>
      <c r="H16" s="25"/>
      <c r="I16" s="25"/>
      <c r="J16" s="25"/>
      <c r="K16" s="25"/>
      <c r="L16" s="26"/>
      <c r="M16" s="27"/>
      <c r="N16" s="229"/>
      <c r="O16" s="2"/>
      <c r="P16" s="2"/>
    </row>
    <row r="17" spans="1:17" ht="10" hidden="1" x14ac:dyDescent="0.2">
      <c r="A17" s="11"/>
      <c r="B17" s="2"/>
      <c r="C17" s="2" t="s">
        <v>38</v>
      </c>
      <c r="D17" s="2" t="s">
        <v>23</v>
      </c>
      <c r="E17" s="2" t="s">
        <v>24</v>
      </c>
      <c r="F17" s="2" t="s">
        <v>39</v>
      </c>
      <c r="G17" s="26">
        <v>31407718.710000001</v>
      </c>
      <c r="H17" s="26">
        <v>28341060.75</v>
      </c>
      <c r="I17" s="26">
        <v>11311025.939999999</v>
      </c>
      <c r="J17" s="26">
        <v>21687798.1598792</v>
      </c>
      <c r="K17" s="26">
        <v>21472533.803064</v>
      </c>
      <c r="L17" s="26">
        <f t="shared" ref="L17:L25" si="4">K17-J17</f>
        <v>-215264.3568152003</v>
      </c>
      <c r="M17" s="27">
        <f t="shared" ref="M17:M25" si="5">IF(ROUND(K17,0)=0,0,(L17/K17))</f>
        <v>-1.0025102709792143E-2</v>
      </c>
      <c r="N17" s="231">
        <v>29405733.6665936</v>
      </c>
      <c r="O17" s="17">
        <f t="shared" ref="O17:O25" si="6">N17-K17</f>
        <v>7933199.8635296002</v>
      </c>
      <c r="P17" s="39">
        <f t="shared" ref="P17:P25" si="7">IF(ROUND(O17,0)=0,0,(O17/ABS(N17)))</f>
        <v>0.26978411603251773</v>
      </c>
    </row>
    <row r="18" spans="1:17" ht="10" hidden="1" x14ac:dyDescent="0.2">
      <c r="A18" s="11"/>
      <c r="B18" s="2"/>
      <c r="C18" s="2" t="s">
        <v>38</v>
      </c>
      <c r="D18" s="2" t="s">
        <v>23</v>
      </c>
      <c r="E18" s="2" t="s">
        <v>40</v>
      </c>
      <c r="F18" s="2" t="s">
        <v>41</v>
      </c>
      <c r="G18" s="26">
        <v>11104.97</v>
      </c>
      <c r="H18" s="26">
        <v>1227.3499999999999</v>
      </c>
      <c r="I18" s="26">
        <v>523.15</v>
      </c>
      <c r="J18" s="26">
        <v>0</v>
      </c>
      <c r="K18" s="26">
        <v>0</v>
      </c>
      <c r="L18" s="26">
        <f t="shared" si="4"/>
        <v>0</v>
      </c>
      <c r="M18" s="27">
        <f t="shared" si="5"/>
        <v>0</v>
      </c>
      <c r="N18" s="231">
        <v>0</v>
      </c>
      <c r="O18" s="17">
        <f t="shared" si="6"/>
        <v>0</v>
      </c>
      <c r="P18" s="39">
        <f t="shared" si="7"/>
        <v>0</v>
      </c>
    </row>
    <row r="19" spans="1:17" ht="10" hidden="1" x14ac:dyDescent="0.2">
      <c r="A19" s="11"/>
      <c r="B19" s="2"/>
      <c r="C19" s="2" t="s">
        <v>42</v>
      </c>
      <c r="D19" s="2" t="s">
        <v>23</v>
      </c>
      <c r="E19" s="2" t="s">
        <v>43</v>
      </c>
      <c r="F19" s="2" t="s">
        <v>44</v>
      </c>
      <c r="G19" s="26">
        <v>0</v>
      </c>
      <c r="H19" s="26">
        <v>0</v>
      </c>
      <c r="I19" s="26">
        <v>0</v>
      </c>
      <c r="J19" s="26">
        <v>0</v>
      </c>
      <c r="K19" s="26">
        <v>11226.666666666701</v>
      </c>
      <c r="L19" s="26">
        <f t="shared" si="4"/>
        <v>11226.666666666701</v>
      </c>
      <c r="M19" s="27">
        <f t="shared" si="5"/>
        <v>1</v>
      </c>
      <c r="N19" s="231">
        <v>0</v>
      </c>
      <c r="O19" s="17">
        <f t="shared" si="6"/>
        <v>-11226.666666666701</v>
      </c>
      <c r="P19" s="39" t="e">
        <f t="shared" si="7"/>
        <v>#DIV/0!</v>
      </c>
    </row>
    <row r="20" spans="1:17" ht="10" hidden="1" x14ac:dyDescent="0.2">
      <c r="A20" s="11"/>
      <c r="B20" s="2"/>
      <c r="C20" s="2" t="s">
        <v>42</v>
      </c>
      <c r="D20" s="2" t="s">
        <v>23</v>
      </c>
      <c r="E20" s="2" t="s">
        <v>45</v>
      </c>
      <c r="F20" s="2" t="s">
        <v>46</v>
      </c>
      <c r="G20" s="26">
        <v>264285</v>
      </c>
      <c r="H20" s="26">
        <v>168399.96</v>
      </c>
      <c r="I20" s="26">
        <v>70166.649999999994</v>
      </c>
      <c r="J20" s="26">
        <v>168400</v>
      </c>
      <c r="K20" s="26">
        <v>11226.666666666701</v>
      </c>
      <c r="L20" s="26">
        <f t="shared" si="4"/>
        <v>-157173.33333333331</v>
      </c>
      <c r="M20" s="27">
        <f t="shared" si="5"/>
        <v>-13.999999999999956</v>
      </c>
      <c r="N20" s="231">
        <v>84200</v>
      </c>
      <c r="O20" s="17">
        <f t="shared" si="6"/>
        <v>72973.333333333299</v>
      </c>
      <c r="P20" s="39">
        <f t="shared" si="7"/>
        <v>0.86666666666666625</v>
      </c>
    </row>
    <row r="21" spans="1:17" ht="13.5" customHeight="1" x14ac:dyDescent="0.2">
      <c r="A21" s="10"/>
      <c r="B21" s="2"/>
      <c r="C21" s="2"/>
      <c r="D21" s="2"/>
      <c r="E21" s="2"/>
      <c r="F21" s="24" t="s">
        <v>25</v>
      </c>
      <c r="G21" s="25">
        <f>G17-G18-G19</f>
        <v>31396613.740000002</v>
      </c>
      <c r="H21" s="25">
        <f>H17-H18-H19</f>
        <v>28339833.399999999</v>
      </c>
      <c r="I21" s="25">
        <f>I17-I18-I20</f>
        <v>11240336.139999999</v>
      </c>
      <c r="J21" s="25">
        <f>J17-J18-J20</f>
        <v>21519398.1598792</v>
      </c>
      <c r="K21" s="25">
        <f>K17-K18-K20</f>
        <v>21461307.136397332</v>
      </c>
      <c r="L21" s="26">
        <f t="shared" si="4"/>
        <v>-58091.023481868207</v>
      </c>
      <c r="M21" s="27">
        <f t="shared" si="5"/>
        <v>-2.706779373347146E-3</v>
      </c>
      <c r="N21" s="229">
        <f>N17-N18-N20</f>
        <v>29321533.6665936</v>
      </c>
      <c r="O21" s="17">
        <f t="shared" si="6"/>
        <v>7860226.5301962681</v>
      </c>
      <c r="P21" s="28">
        <f t="shared" si="7"/>
        <v>0.26807010232045009</v>
      </c>
    </row>
    <row r="22" spans="1:17" ht="13.5" customHeight="1" x14ac:dyDescent="0.2">
      <c r="A22" s="10"/>
      <c r="B22" s="2"/>
      <c r="C22" s="2" t="s">
        <v>38</v>
      </c>
      <c r="D22" s="2" t="s">
        <v>26</v>
      </c>
      <c r="E22" s="2" t="s">
        <v>24</v>
      </c>
      <c r="F22" s="24" t="s">
        <v>27</v>
      </c>
      <c r="G22" s="25">
        <v>14151063.119999999</v>
      </c>
      <c r="H22" s="25">
        <v>14306053.82</v>
      </c>
      <c r="I22" s="25">
        <v>4333203.0599999996</v>
      </c>
      <c r="J22" s="25">
        <v>12290918.5551525</v>
      </c>
      <c r="K22" s="25">
        <v>9725253.4526080601</v>
      </c>
      <c r="L22" s="26">
        <f t="shared" si="4"/>
        <v>-2565665.10254444</v>
      </c>
      <c r="M22" s="27">
        <f t="shared" si="5"/>
        <v>-0.26381472884456242</v>
      </c>
      <c r="N22" s="229">
        <v>13889224.966536401</v>
      </c>
      <c r="O22" s="17">
        <f t="shared" si="6"/>
        <v>4163971.5139283407</v>
      </c>
      <c r="P22" s="28">
        <f t="shared" si="7"/>
        <v>0.29979869459676001</v>
      </c>
    </row>
    <row r="23" spans="1:17" ht="13.5" customHeight="1" x14ac:dyDescent="0.2">
      <c r="A23" s="10"/>
      <c r="B23" s="2"/>
      <c r="C23" s="2" t="s">
        <v>38</v>
      </c>
      <c r="D23" s="2" t="s">
        <v>28</v>
      </c>
      <c r="E23" s="2" t="s">
        <v>24</v>
      </c>
      <c r="F23" s="24" t="s">
        <v>29</v>
      </c>
      <c r="G23" s="25">
        <v>511723.51</v>
      </c>
      <c r="H23" s="25">
        <v>237906.14</v>
      </c>
      <c r="I23" s="25">
        <v>93199.57</v>
      </c>
      <c r="J23" s="25">
        <v>348524.90655770298</v>
      </c>
      <c r="K23" s="25">
        <f>J23</f>
        <v>348524.90655770298</v>
      </c>
      <c r="L23" s="26">
        <f t="shared" si="4"/>
        <v>0</v>
      </c>
      <c r="M23" s="27">
        <f t="shared" si="5"/>
        <v>0</v>
      </c>
      <c r="N23" s="229">
        <v>461504.483054012</v>
      </c>
      <c r="O23" s="17">
        <f t="shared" si="6"/>
        <v>112979.57649630902</v>
      </c>
      <c r="P23" s="28">
        <f t="shared" si="7"/>
        <v>0.24480710511990086</v>
      </c>
    </row>
    <row r="24" spans="1:17" ht="13.5" customHeight="1" x14ac:dyDescent="0.2">
      <c r="A24" s="10"/>
      <c r="B24" s="2"/>
      <c r="C24" s="2" t="s">
        <v>38</v>
      </c>
      <c r="D24" s="2" t="s">
        <v>32</v>
      </c>
      <c r="E24" s="2" t="s">
        <v>24</v>
      </c>
      <c r="F24" s="24" t="s">
        <v>33</v>
      </c>
      <c r="G24" s="25">
        <v>6915679.9299999997</v>
      </c>
      <c r="H24" s="25">
        <v>5603774.0700000003</v>
      </c>
      <c r="I24" s="25">
        <v>3107940.85</v>
      </c>
      <c r="J24" s="25">
        <v>5500190.2671081601</v>
      </c>
      <c r="K24" s="25">
        <f>J24</f>
        <v>5500190.2671081601</v>
      </c>
      <c r="L24" s="26">
        <f t="shared" si="4"/>
        <v>0</v>
      </c>
      <c r="M24" s="27">
        <f t="shared" si="5"/>
        <v>0</v>
      </c>
      <c r="N24" s="229">
        <v>4326132.8493904099</v>
      </c>
      <c r="O24" s="17">
        <f t="shared" si="6"/>
        <v>-1174057.4177177502</v>
      </c>
      <c r="P24" s="28">
        <f t="shared" si="7"/>
        <v>-0.27138727787409145</v>
      </c>
    </row>
    <row r="25" spans="1:17" ht="13.5" customHeight="1" thickBot="1" x14ac:dyDescent="0.25">
      <c r="B25" s="2"/>
      <c r="C25" s="2"/>
      <c r="D25" s="2"/>
      <c r="E25" s="2"/>
      <c r="F25" s="21" t="s">
        <v>47</v>
      </c>
      <c r="G25" s="222">
        <f>SUM(G21:G24)</f>
        <v>52975080.299999997</v>
      </c>
      <c r="H25" s="222">
        <f>SUM(H21:H24)</f>
        <v>48487567.43</v>
      </c>
      <c r="I25" s="222">
        <f>SUM(I21:I24)</f>
        <v>18774679.620000001</v>
      </c>
      <c r="J25" s="222">
        <f>SUM(J21:J24)</f>
        <v>39659031.888697557</v>
      </c>
      <c r="K25" s="222">
        <f>SUM(K21:K24)</f>
        <v>37035275.762671255</v>
      </c>
      <c r="L25" s="223">
        <f t="shared" si="4"/>
        <v>-2623756.1260263026</v>
      </c>
      <c r="M25" s="224">
        <f t="shared" si="5"/>
        <v>-7.084478438448269E-2</v>
      </c>
      <c r="N25" s="230">
        <f>SUM(N21:N24)</f>
        <v>47998395.965574421</v>
      </c>
      <c r="O25" s="37">
        <f t="shared" si="6"/>
        <v>10963120.202903166</v>
      </c>
      <c r="P25" s="38">
        <f t="shared" si="7"/>
        <v>0.22840597029046916</v>
      </c>
    </row>
    <row r="26" spans="1:17" ht="13.5" customHeight="1" x14ac:dyDescent="0.2">
      <c r="B26" s="2"/>
      <c r="C26" s="2"/>
      <c r="D26" s="2"/>
      <c r="E26" s="2"/>
      <c r="G26" s="25"/>
      <c r="H26" s="25"/>
      <c r="I26" s="25"/>
      <c r="J26" s="25"/>
      <c r="K26" s="25"/>
      <c r="L26" s="26"/>
      <c r="M26" s="27"/>
      <c r="N26" s="229"/>
      <c r="O26" s="2"/>
      <c r="P26" s="2"/>
    </row>
    <row r="27" spans="1:17" ht="13.5" customHeight="1" x14ac:dyDescent="0.2">
      <c r="A27" s="10"/>
      <c r="B27" s="2"/>
      <c r="C27" s="2"/>
      <c r="D27" s="2"/>
      <c r="E27" s="2"/>
      <c r="F27" s="21" t="s">
        <v>48</v>
      </c>
      <c r="G27" s="25"/>
      <c r="H27" s="25"/>
      <c r="I27" s="25"/>
      <c r="J27" s="25"/>
      <c r="K27" s="25"/>
      <c r="L27" s="26"/>
      <c r="M27" s="27"/>
      <c r="N27" s="229"/>
      <c r="O27" s="2"/>
      <c r="P27" s="2"/>
    </row>
    <row r="28" spans="1:17" ht="13.5" customHeight="1" x14ac:dyDescent="0.2">
      <c r="A28" s="10"/>
      <c r="B28" s="2"/>
      <c r="C28" s="2"/>
      <c r="D28" s="2"/>
      <c r="E28" s="2"/>
      <c r="F28" s="24" t="s">
        <v>25</v>
      </c>
      <c r="G28" s="25">
        <f t="shared" ref="G28:K32" si="8">G10-G21</f>
        <v>-4376141.2200000025</v>
      </c>
      <c r="H28" s="25">
        <f t="shared" si="8"/>
        <v>-9741467.5099999979</v>
      </c>
      <c r="I28" s="25">
        <f t="shared" si="8"/>
        <v>-2046911.0699999984</v>
      </c>
      <c r="J28" s="25">
        <f t="shared" si="8"/>
        <v>215970.96678749844</v>
      </c>
      <c r="K28" s="25">
        <f t="shared" si="8"/>
        <v>-1490828.136397332</v>
      </c>
      <c r="L28" s="26">
        <f t="shared" ref="L28:L32" si="9">K28-J28</f>
        <v>-1706799.1031848304</v>
      </c>
      <c r="M28" s="27">
        <f t="shared" ref="M28:M32" si="10">IF(ROUND(K28,0)=0,0,(L28/K28))</f>
        <v>1.1448664413521228</v>
      </c>
      <c r="N28" s="229">
        <f>N10-N21</f>
        <v>-1076265.9165936001</v>
      </c>
      <c r="O28" s="17">
        <f t="shared" ref="O28:O32" si="11">N28-K28</f>
        <v>414562.21980373189</v>
      </c>
      <c r="P28" s="28">
        <f t="shared" ref="P28:P32" si="12">IF(ROUND(O28,0)=0,0,(O28/ABS(N28)))</f>
        <v>0.38518568079887577</v>
      </c>
    </row>
    <row r="29" spans="1:17" ht="13.5" customHeight="1" x14ac:dyDescent="0.2">
      <c r="A29" s="10"/>
      <c r="B29" s="2"/>
      <c r="C29" s="2"/>
      <c r="D29" s="2"/>
      <c r="E29" s="2"/>
      <c r="F29" s="24" t="s">
        <v>27</v>
      </c>
      <c r="G29" s="25">
        <f t="shared" si="8"/>
        <v>-716511.36999999918</v>
      </c>
      <c r="H29" s="25">
        <f t="shared" si="8"/>
        <v>698098.25999999978</v>
      </c>
      <c r="I29" s="25">
        <f t="shared" si="8"/>
        <v>392227.28000000026</v>
      </c>
      <c r="J29" s="25">
        <f t="shared" si="8"/>
        <v>-1124274.8884858005</v>
      </c>
      <c r="K29" s="25">
        <f t="shared" si="8"/>
        <v>203151.54739193991</v>
      </c>
      <c r="L29" s="26">
        <f t="shared" si="9"/>
        <v>1327426.4358777404</v>
      </c>
      <c r="M29" s="27">
        <f t="shared" si="10"/>
        <v>6.534168471366546</v>
      </c>
      <c r="N29" s="229">
        <f>N11-N22</f>
        <v>-331173.04653640091</v>
      </c>
      <c r="O29" s="17">
        <f t="shared" si="11"/>
        <v>-534324.59392834082</v>
      </c>
      <c r="P29" s="28">
        <f t="shared" si="12"/>
        <v>-1.6134301976462644</v>
      </c>
    </row>
    <row r="30" spans="1:17" ht="13.5" customHeight="1" x14ac:dyDescent="0.2">
      <c r="A30" s="10"/>
      <c r="B30" s="2"/>
      <c r="C30" s="2"/>
      <c r="D30" s="2"/>
      <c r="E30" s="2"/>
      <c r="F30" s="24" t="s">
        <v>29</v>
      </c>
      <c r="G30" s="25">
        <f t="shared" si="8"/>
        <v>175540.15000000002</v>
      </c>
      <c r="H30" s="25">
        <f t="shared" si="8"/>
        <v>255755.02999999997</v>
      </c>
      <c r="I30" s="25">
        <f t="shared" si="8"/>
        <v>253464.36</v>
      </c>
      <c r="J30" s="25">
        <f t="shared" si="8"/>
        <v>223028.09344229702</v>
      </c>
      <c r="K30" s="25">
        <f t="shared" si="8"/>
        <v>223028.09344229702</v>
      </c>
      <c r="L30" s="26">
        <f t="shared" si="9"/>
        <v>0</v>
      </c>
      <c r="M30" s="27">
        <f t="shared" si="10"/>
        <v>0</v>
      </c>
      <c r="N30" s="229">
        <f>N12-N23</f>
        <v>40844.516945987998</v>
      </c>
      <c r="O30" s="17">
        <f t="shared" si="11"/>
        <v>-182183.57649630902</v>
      </c>
      <c r="P30" s="28">
        <f t="shared" si="12"/>
        <v>-4.4604169694851592</v>
      </c>
    </row>
    <row r="31" spans="1:17" ht="13.5" customHeight="1" x14ac:dyDescent="0.2">
      <c r="A31" s="10"/>
      <c r="B31" s="2"/>
      <c r="C31" s="2"/>
      <c r="D31" s="2"/>
      <c r="E31" s="2"/>
      <c r="F31" s="24" t="s">
        <v>33</v>
      </c>
      <c r="G31" s="25">
        <f t="shared" si="8"/>
        <v>394651.94000000041</v>
      </c>
      <c r="H31" s="25">
        <f t="shared" si="8"/>
        <v>16171971.370000001</v>
      </c>
      <c r="I31" s="25">
        <f t="shared" si="8"/>
        <v>-2554900</v>
      </c>
      <c r="J31" s="25">
        <f t="shared" si="8"/>
        <v>-29708.267108160071</v>
      </c>
      <c r="K31" s="25">
        <f t="shared" si="8"/>
        <v>-29708.267108160071</v>
      </c>
      <c r="L31" s="26">
        <f t="shared" si="9"/>
        <v>0</v>
      </c>
      <c r="M31" s="27">
        <f t="shared" si="10"/>
        <v>0</v>
      </c>
      <c r="N31" s="229">
        <f>N13-N24</f>
        <v>-0.40982666984200478</v>
      </c>
      <c r="O31" s="17">
        <f t="shared" si="11"/>
        <v>29707.857281490229</v>
      </c>
      <c r="P31" s="28">
        <f t="shared" si="12"/>
        <v>72488.833615789612</v>
      </c>
    </row>
    <row r="32" spans="1:17" ht="13.5" customHeight="1" thickBot="1" x14ac:dyDescent="0.25">
      <c r="B32" s="2"/>
      <c r="C32" s="2"/>
      <c r="D32" s="2"/>
      <c r="E32" s="2"/>
      <c r="F32" s="21" t="s">
        <v>311</v>
      </c>
      <c r="G32" s="222">
        <f t="shared" si="8"/>
        <v>-4522460.5000000075</v>
      </c>
      <c r="H32" s="222">
        <f t="shared" si="8"/>
        <v>7384357.1499999985</v>
      </c>
      <c r="I32" s="222">
        <f t="shared" si="8"/>
        <v>-3956119.4300000016</v>
      </c>
      <c r="J32" s="222">
        <f t="shared" si="8"/>
        <v>-714984.09536416084</v>
      </c>
      <c r="K32" s="222">
        <f t="shared" si="8"/>
        <v>-1094356.7626712546</v>
      </c>
      <c r="L32" s="223">
        <f t="shared" si="9"/>
        <v>-379372.66730709374</v>
      </c>
      <c r="M32" s="224">
        <f t="shared" si="10"/>
        <v>0.34666269743796296</v>
      </c>
      <c r="N32" s="230">
        <f>N14-N25</f>
        <v>-1366594.8560106829</v>
      </c>
      <c r="O32" s="37">
        <f t="shared" si="11"/>
        <v>-272238.09333942831</v>
      </c>
      <c r="P32" s="38">
        <f t="shared" si="12"/>
        <v>-0.19920907220018116</v>
      </c>
      <c r="Q32" s="248"/>
    </row>
    <row r="33" spans="1:16" ht="13.5" customHeight="1" x14ac:dyDescent="0.2">
      <c r="B33" s="2"/>
      <c r="C33" s="2"/>
      <c r="D33" s="2"/>
      <c r="E33" s="2"/>
      <c r="F33" s="21"/>
      <c r="G33" s="25"/>
      <c r="H33" s="25"/>
      <c r="I33" s="25"/>
      <c r="J33" s="25"/>
      <c r="K33" s="25"/>
      <c r="L33" s="26"/>
      <c r="M33" s="26"/>
      <c r="N33" s="229"/>
      <c r="O33" s="2"/>
      <c r="P33" s="2"/>
    </row>
    <row r="34" spans="1:16" ht="13.5" hidden="1" customHeight="1" x14ac:dyDescent="0.2">
      <c r="A34" s="10"/>
      <c r="B34" s="2"/>
      <c r="C34" s="2"/>
      <c r="D34" s="2"/>
      <c r="E34" s="2"/>
      <c r="F34" s="21" t="s">
        <v>50</v>
      </c>
      <c r="G34" s="25"/>
      <c r="H34" s="25"/>
      <c r="I34" s="25"/>
      <c r="J34" s="25"/>
      <c r="K34" s="25"/>
      <c r="L34" s="26"/>
      <c r="M34" s="26"/>
      <c r="N34" s="229"/>
      <c r="O34" s="2"/>
      <c r="P34" s="2"/>
    </row>
    <row r="35" spans="1:16" ht="13.5" hidden="1" customHeight="1" x14ac:dyDescent="0.2">
      <c r="A35" s="10"/>
      <c r="B35" s="2"/>
      <c r="C35" s="2" t="s">
        <v>51</v>
      </c>
      <c r="D35" s="2" t="s">
        <v>23</v>
      </c>
      <c r="E35" s="2" t="s">
        <v>24</v>
      </c>
      <c r="F35" s="24" t="s">
        <v>25</v>
      </c>
      <c r="G35" s="25">
        <v>0</v>
      </c>
      <c r="H35" s="25">
        <v>0</v>
      </c>
      <c r="I35" s="25">
        <v>0</v>
      </c>
      <c r="J35" s="25">
        <v>0</v>
      </c>
      <c r="K35" s="25">
        <v>0</v>
      </c>
      <c r="L35" s="26">
        <f t="shared" ref="L35:L41" si="13">K35-J35</f>
        <v>0</v>
      </c>
      <c r="M35" s="27">
        <f t="shared" ref="M35:M41" si="14">IF(ROUND(K35,0)=0,0,(L35/K35))</f>
        <v>0</v>
      </c>
      <c r="N35" s="229">
        <v>0</v>
      </c>
      <c r="O35" s="17">
        <f t="shared" ref="O35:O41" si="15">N35-K35</f>
        <v>0</v>
      </c>
      <c r="P35" s="28">
        <f t="shared" ref="P35:P41" si="16">IF(ROUND(O35,0)=0,0,(O35/ABS(N35)))</f>
        <v>0</v>
      </c>
    </row>
    <row r="36" spans="1:16" ht="13.5" hidden="1" customHeight="1" x14ac:dyDescent="0.2">
      <c r="A36" s="10"/>
      <c r="B36" s="2"/>
      <c r="C36" s="2" t="s">
        <v>51</v>
      </c>
      <c r="D36" s="2" t="s">
        <v>26</v>
      </c>
      <c r="E36" s="2" t="s">
        <v>24</v>
      </c>
      <c r="F36" s="24" t="s">
        <v>27</v>
      </c>
      <c r="G36" s="25">
        <v>149999</v>
      </c>
      <c r="H36" s="25">
        <v>0</v>
      </c>
      <c r="I36" s="25">
        <v>0</v>
      </c>
      <c r="J36" s="25">
        <v>0</v>
      </c>
      <c r="K36" s="25">
        <v>0</v>
      </c>
      <c r="L36" s="26">
        <f t="shared" si="13"/>
        <v>0</v>
      </c>
      <c r="M36" s="27">
        <f t="shared" si="14"/>
        <v>0</v>
      </c>
      <c r="N36" s="229">
        <v>0</v>
      </c>
      <c r="O36" s="17">
        <f t="shared" si="15"/>
        <v>0</v>
      </c>
      <c r="P36" s="28">
        <f t="shared" si="16"/>
        <v>0</v>
      </c>
    </row>
    <row r="37" spans="1:16" ht="13.5" hidden="1" customHeight="1" x14ac:dyDescent="0.2">
      <c r="A37" s="10"/>
      <c r="B37" s="2"/>
      <c r="C37" s="2" t="s">
        <v>51</v>
      </c>
      <c r="D37" s="2" t="s">
        <v>28</v>
      </c>
      <c r="E37" s="2" t="s">
        <v>24</v>
      </c>
      <c r="F37" s="24" t="s">
        <v>29</v>
      </c>
      <c r="G37" s="25">
        <v>0</v>
      </c>
      <c r="H37" s="25">
        <v>-25000</v>
      </c>
      <c r="I37" s="25">
        <v>0</v>
      </c>
      <c r="J37" s="25">
        <v>0</v>
      </c>
      <c r="K37" s="25">
        <v>0</v>
      </c>
      <c r="L37" s="26">
        <f t="shared" si="13"/>
        <v>0</v>
      </c>
      <c r="M37" s="27">
        <f t="shared" si="14"/>
        <v>0</v>
      </c>
      <c r="N37" s="229">
        <v>0</v>
      </c>
      <c r="O37" s="17">
        <f t="shared" si="15"/>
        <v>0</v>
      </c>
      <c r="P37" s="28">
        <f t="shared" si="16"/>
        <v>0</v>
      </c>
    </row>
    <row r="38" spans="1:16" ht="13.5" hidden="1" customHeight="1" x14ac:dyDescent="0.2">
      <c r="A38" s="10"/>
      <c r="B38" s="2"/>
      <c r="C38" s="2" t="s">
        <v>51</v>
      </c>
      <c r="D38" s="2" t="s">
        <v>30</v>
      </c>
      <c r="E38" s="2" t="s">
        <v>24</v>
      </c>
      <c r="F38" s="24" t="s">
        <v>31</v>
      </c>
      <c r="G38" s="25">
        <v>0</v>
      </c>
      <c r="H38" s="25">
        <v>0</v>
      </c>
      <c r="I38" s="25">
        <v>0</v>
      </c>
      <c r="J38" s="25">
        <v>0</v>
      </c>
      <c r="K38" s="25">
        <v>0</v>
      </c>
      <c r="L38" s="26">
        <f t="shared" si="13"/>
        <v>0</v>
      </c>
      <c r="M38" s="27">
        <f t="shared" si="14"/>
        <v>0</v>
      </c>
      <c r="N38" s="229">
        <v>0</v>
      </c>
      <c r="O38" s="17">
        <f t="shared" si="15"/>
        <v>0</v>
      </c>
      <c r="P38" s="28">
        <f t="shared" si="16"/>
        <v>0</v>
      </c>
    </row>
    <row r="39" spans="1:16" ht="13.5" hidden="1" customHeight="1" x14ac:dyDescent="0.2">
      <c r="A39" s="10"/>
      <c r="B39" s="2"/>
      <c r="C39" s="2" t="s">
        <v>51</v>
      </c>
      <c r="D39" s="2" t="s">
        <v>32</v>
      </c>
      <c r="E39" s="2" t="s">
        <v>24</v>
      </c>
      <c r="F39" s="24" t="s">
        <v>33</v>
      </c>
      <c r="G39" s="25">
        <v>0</v>
      </c>
      <c r="H39" s="25">
        <v>-50000</v>
      </c>
      <c r="I39" s="25">
        <v>0</v>
      </c>
      <c r="J39" s="25">
        <v>0</v>
      </c>
      <c r="K39" s="25">
        <v>0</v>
      </c>
      <c r="L39" s="26">
        <f t="shared" si="13"/>
        <v>0</v>
      </c>
      <c r="M39" s="27">
        <f t="shared" si="14"/>
        <v>0</v>
      </c>
      <c r="N39" s="229">
        <v>0</v>
      </c>
      <c r="O39" s="17">
        <f t="shared" si="15"/>
        <v>0</v>
      </c>
      <c r="P39" s="28">
        <f t="shared" si="16"/>
        <v>0</v>
      </c>
    </row>
    <row r="40" spans="1:16" ht="13.5" hidden="1" customHeight="1" x14ac:dyDescent="0.2">
      <c r="A40" s="10"/>
      <c r="B40" s="2"/>
      <c r="C40" s="2" t="s">
        <v>51</v>
      </c>
      <c r="D40" s="2" t="s">
        <v>34</v>
      </c>
      <c r="E40" s="2" t="s">
        <v>24</v>
      </c>
      <c r="F40" s="24" t="s">
        <v>35</v>
      </c>
      <c r="G40" s="29">
        <v>-149999</v>
      </c>
      <c r="H40" s="29">
        <v>75000</v>
      </c>
      <c r="I40" s="29">
        <v>0</v>
      </c>
      <c r="J40" s="29">
        <v>0</v>
      </c>
      <c r="K40" s="29">
        <v>0</v>
      </c>
      <c r="L40" s="30">
        <f t="shared" si="13"/>
        <v>0</v>
      </c>
      <c r="M40" s="31">
        <f t="shared" si="14"/>
        <v>0</v>
      </c>
      <c r="N40" s="232">
        <v>0</v>
      </c>
      <c r="O40" s="32">
        <f t="shared" si="15"/>
        <v>0</v>
      </c>
      <c r="P40" s="33">
        <f t="shared" si="16"/>
        <v>0</v>
      </c>
    </row>
    <row r="41" spans="1:16" ht="13.5" hidden="1" customHeight="1" x14ac:dyDescent="0.2">
      <c r="B41" s="2"/>
      <c r="C41" s="2"/>
      <c r="D41" s="2"/>
      <c r="E41" s="2"/>
      <c r="F41" s="21" t="s">
        <v>52</v>
      </c>
      <c r="G41" s="34">
        <f>SUM(G35:G40)</f>
        <v>0</v>
      </c>
      <c r="H41" s="34">
        <f>SUM(H35:H40)</f>
        <v>0</v>
      </c>
      <c r="I41" s="34">
        <f>SUM(I35:I40)</f>
        <v>0</v>
      </c>
      <c r="J41" s="34">
        <f>SUM(J35:J40)</f>
        <v>0</v>
      </c>
      <c r="K41" s="34">
        <f>SUM(K35:K40)</f>
        <v>0</v>
      </c>
      <c r="L41" s="35">
        <f t="shared" si="13"/>
        <v>0</v>
      </c>
      <c r="M41" s="36">
        <f t="shared" si="14"/>
        <v>0</v>
      </c>
      <c r="N41" s="233">
        <f>SUM(N35:N40)</f>
        <v>0</v>
      </c>
      <c r="O41" s="37">
        <f t="shared" si="15"/>
        <v>0</v>
      </c>
      <c r="P41" s="38">
        <f t="shared" si="16"/>
        <v>0</v>
      </c>
    </row>
    <row r="42" spans="1:16" ht="13.5" hidden="1" customHeight="1" x14ac:dyDescent="0.2">
      <c r="B42" s="2"/>
      <c r="C42" s="2"/>
      <c r="D42" s="2"/>
      <c r="E42" s="2"/>
      <c r="F42" s="1"/>
      <c r="G42" s="25"/>
      <c r="H42" s="25"/>
      <c r="I42" s="25"/>
      <c r="J42" s="25"/>
      <c r="K42" s="25"/>
      <c r="L42" s="26"/>
      <c r="M42" s="26"/>
      <c r="N42" s="229"/>
      <c r="O42" s="2"/>
      <c r="P42" s="2"/>
    </row>
    <row r="43" spans="1:16" ht="13.5" hidden="1" customHeight="1" x14ac:dyDescent="0.2">
      <c r="C43" s="2"/>
      <c r="D43" s="2"/>
      <c r="E43" s="2"/>
      <c r="F43" s="21" t="s">
        <v>53</v>
      </c>
      <c r="G43" s="25"/>
      <c r="H43" s="25"/>
      <c r="I43" s="25"/>
      <c r="J43" s="25"/>
      <c r="K43" s="25"/>
      <c r="L43" s="26"/>
      <c r="M43" s="26"/>
      <c r="N43" s="229"/>
      <c r="O43" s="2"/>
      <c r="P43" s="2"/>
    </row>
    <row r="44" spans="1:16" ht="13.5" hidden="1" customHeight="1" x14ac:dyDescent="0.2">
      <c r="A44" s="1"/>
      <c r="B44" s="1"/>
      <c r="C44" s="2" t="s">
        <v>54</v>
      </c>
      <c r="D44" s="2" t="s">
        <v>23</v>
      </c>
      <c r="E44" s="2" t="s">
        <v>55</v>
      </c>
      <c r="F44" s="2" t="s">
        <v>56</v>
      </c>
      <c r="G44" s="26">
        <v>0</v>
      </c>
      <c r="H44" s="26">
        <v>0</v>
      </c>
      <c r="I44" s="26">
        <v>0</v>
      </c>
      <c r="J44" s="26">
        <v>0</v>
      </c>
      <c r="K44" s="26">
        <v>0</v>
      </c>
      <c r="L44" s="26">
        <f t="shared" ref="L44:L52" si="17">K44-J44</f>
        <v>0</v>
      </c>
      <c r="M44" s="27">
        <f t="shared" ref="M44:M52" si="18">IF(ROUND(K44,0)=0,0,(L44/K44))</f>
        <v>0</v>
      </c>
      <c r="N44" s="231">
        <v>0</v>
      </c>
      <c r="O44" s="17">
        <f t="shared" ref="O44:O52" si="19">N44-K44</f>
        <v>0</v>
      </c>
      <c r="P44" s="28">
        <f t="shared" ref="P44:P52" si="20">IF(ROUND(O44,0)=0,0,(O44/ABS(N44)))</f>
        <v>0</v>
      </c>
    </row>
    <row r="45" spans="1:16" ht="13.5" hidden="1" customHeight="1" x14ac:dyDescent="0.2">
      <c r="A45" s="1"/>
      <c r="B45" s="2"/>
      <c r="F45" s="24" t="s">
        <v>25</v>
      </c>
      <c r="G45" s="25">
        <f>G28-G35-G44</f>
        <v>-4376141.2200000025</v>
      </c>
      <c r="H45" s="25">
        <f>H28-H35-H44</f>
        <v>-9741467.5099999979</v>
      </c>
      <c r="I45" s="25">
        <f>I28-I35-I44</f>
        <v>-2046911.0699999984</v>
      </c>
      <c r="J45" s="25">
        <f>J28-J35-J44</f>
        <v>215970.96678749844</v>
      </c>
      <c r="K45" s="25">
        <f>K28-K35-K44</f>
        <v>-1490828.136397332</v>
      </c>
      <c r="L45" s="26">
        <f t="shared" si="17"/>
        <v>-1706799.1031848304</v>
      </c>
      <c r="M45" s="27">
        <f t="shared" si="18"/>
        <v>1.1448664413521228</v>
      </c>
      <c r="N45" s="229">
        <f>N28-N35-N44</f>
        <v>-1076265.9165936001</v>
      </c>
      <c r="O45" s="17">
        <f t="shared" si="19"/>
        <v>414562.21980373189</v>
      </c>
      <c r="P45" s="28">
        <f t="shared" si="20"/>
        <v>0.38518568079887577</v>
      </c>
    </row>
    <row r="46" spans="1:16" ht="13.5" hidden="1" customHeight="1" x14ac:dyDescent="0.2">
      <c r="C46" s="2" t="s">
        <v>57</v>
      </c>
      <c r="D46" s="2" t="s">
        <v>26</v>
      </c>
      <c r="E46" s="2" t="s">
        <v>58</v>
      </c>
      <c r="F46" s="2" t="s">
        <v>59</v>
      </c>
      <c r="G46" s="26">
        <v>176324.32</v>
      </c>
      <c r="H46" s="26">
        <v>0</v>
      </c>
      <c r="I46" s="26">
        <v>0</v>
      </c>
      <c r="J46" s="26">
        <v>0</v>
      </c>
      <c r="K46" s="26">
        <v>0</v>
      </c>
      <c r="L46" s="26">
        <f t="shared" si="17"/>
        <v>0</v>
      </c>
      <c r="M46" s="27">
        <f t="shared" si="18"/>
        <v>0</v>
      </c>
      <c r="N46" s="231">
        <v>0</v>
      </c>
      <c r="O46" s="17">
        <f t="shared" si="19"/>
        <v>0</v>
      </c>
      <c r="P46" s="28">
        <f t="shared" si="20"/>
        <v>0</v>
      </c>
    </row>
    <row r="47" spans="1:16" ht="13.5" hidden="1" customHeight="1" x14ac:dyDescent="0.2">
      <c r="F47" s="24" t="s">
        <v>27</v>
      </c>
      <c r="G47" s="25">
        <f>G29-G36-G46</f>
        <v>-1042834.6899999992</v>
      </c>
      <c r="H47" s="25">
        <f>H29-H36-H46</f>
        <v>698098.25999999978</v>
      </c>
      <c r="I47" s="25">
        <f>I29-I36-I46</f>
        <v>392227.28000000026</v>
      </c>
      <c r="J47" s="25">
        <f>J29-J36-J46</f>
        <v>-1124274.8884858005</v>
      </c>
      <c r="K47" s="25">
        <f>K29-K36-K46</f>
        <v>203151.54739193991</v>
      </c>
      <c r="L47" s="26">
        <f t="shared" si="17"/>
        <v>1327426.4358777404</v>
      </c>
      <c r="M47" s="27">
        <f t="shared" si="18"/>
        <v>6.534168471366546</v>
      </c>
      <c r="N47" s="229">
        <f>N29-N36-N46</f>
        <v>-331173.04653640091</v>
      </c>
      <c r="O47" s="17">
        <f t="shared" si="19"/>
        <v>-534324.59392834082</v>
      </c>
      <c r="P47" s="28">
        <f t="shared" si="20"/>
        <v>-1.6134301976462644</v>
      </c>
    </row>
    <row r="48" spans="1:16" ht="13.5" hidden="1" customHeight="1" x14ac:dyDescent="0.2">
      <c r="F48" s="24" t="s">
        <v>29</v>
      </c>
      <c r="G48" s="25">
        <f>G30-G37</f>
        <v>175540.15000000002</v>
      </c>
      <c r="H48" s="25">
        <f>H30-H37</f>
        <v>280755.02999999997</v>
      </c>
      <c r="I48" s="25">
        <f>I30-I37</f>
        <v>253464.36</v>
      </c>
      <c r="J48" s="25">
        <f>J30-J37</f>
        <v>223028.09344229702</v>
      </c>
      <c r="K48" s="25">
        <f>K30-K37</f>
        <v>223028.09344229702</v>
      </c>
      <c r="L48" s="26">
        <f t="shared" si="17"/>
        <v>0</v>
      </c>
      <c r="M48" s="27">
        <f t="shared" si="18"/>
        <v>0</v>
      </c>
      <c r="N48" s="229">
        <f>N30-N37</f>
        <v>40844.516945987998</v>
      </c>
      <c r="O48" s="17">
        <f t="shared" si="19"/>
        <v>-182183.57649630902</v>
      </c>
      <c r="P48" s="28">
        <f t="shared" si="20"/>
        <v>-4.4604169694851592</v>
      </c>
    </row>
    <row r="49" spans="1:17" ht="13.5" hidden="1" customHeight="1" x14ac:dyDescent="0.2">
      <c r="F49" s="24" t="s">
        <v>31</v>
      </c>
      <c r="G49" s="25" t="e">
        <f>#REF!-G38</f>
        <v>#REF!</v>
      </c>
      <c r="H49" s="25" t="e">
        <f>#REF!-H38</f>
        <v>#REF!</v>
      </c>
      <c r="I49" s="25" t="e">
        <f>#REF!-I38</f>
        <v>#REF!</v>
      </c>
      <c r="J49" s="25" t="e">
        <f>#REF!-J38</f>
        <v>#REF!</v>
      </c>
      <c r="K49" s="25" t="e">
        <f>#REF!-K38</f>
        <v>#REF!</v>
      </c>
      <c r="L49" s="26" t="e">
        <f t="shared" si="17"/>
        <v>#REF!</v>
      </c>
      <c r="M49" s="27" t="e">
        <f t="shared" si="18"/>
        <v>#REF!</v>
      </c>
      <c r="N49" s="229" t="e">
        <f>#REF!-N38</f>
        <v>#REF!</v>
      </c>
      <c r="O49" s="17" t="e">
        <f t="shared" si="19"/>
        <v>#REF!</v>
      </c>
      <c r="P49" s="28" t="e">
        <f t="shared" si="20"/>
        <v>#REF!</v>
      </c>
    </row>
    <row r="50" spans="1:17" ht="13.5" hidden="1" customHeight="1" x14ac:dyDescent="0.2">
      <c r="F50" s="24" t="s">
        <v>33</v>
      </c>
      <c r="G50" s="25">
        <f>G31-G39</f>
        <v>394651.94000000041</v>
      </c>
      <c r="H50" s="25">
        <f>H31-H39</f>
        <v>16221971.370000001</v>
      </c>
      <c r="I50" s="25">
        <f>I31-I39</f>
        <v>-2554900</v>
      </c>
      <c r="J50" s="25">
        <f>J31-J39</f>
        <v>-29708.267108160071</v>
      </c>
      <c r="K50" s="25">
        <f>K31-K39</f>
        <v>-29708.267108160071</v>
      </c>
      <c r="L50" s="26">
        <f t="shared" si="17"/>
        <v>0</v>
      </c>
      <c r="M50" s="27">
        <f t="shared" si="18"/>
        <v>0</v>
      </c>
      <c r="N50" s="229">
        <f>N31-N39</f>
        <v>-0.40982666984200478</v>
      </c>
      <c r="O50" s="17">
        <f t="shared" si="19"/>
        <v>29707.857281490229</v>
      </c>
      <c r="P50" s="28">
        <f t="shared" si="20"/>
        <v>72488.833615789612</v>
      </c>
    </row>
    <row r="51" spans="1:17" ht="13.5" hidden="1" customHeight="1" x14ac:dyDescent="0.2">
      <c r="F51" s="24" t="s">
        <v>35</v>
      </c>
      <c r="G51" s="29" t="e">
        <f>#REF!-G40</f>
        <v>#REF!</v>
      </c>
      <c r="H51" s="29" t="e">
        <f>#REF!-H40</f>
        <v>#REF!</v>
      </c>
      <c r="I51" s="29" t="e">
        <f>#REF!-I40</f>
        <v>#REF!</v>
      </c>
      <c r="J51" s="29" t="e">
        <f>#REF!-J40</f>
        <v>#REF!</v>
      </c>
      <c r="K51" s="29" t="e">
        <f>#REF!-K40</f>
        <v>#REF!</v>
      </c>
      <c r="L51" s="30" t="e">
        <f t="shared" si="17"/>
        <v>#REF!</v>
      </c>
      <c r="M51" s="31" t="e">
        <f t="shared" si="18"/>
        <v>#REF!</v>
      </c>
      <c r="N51" s="232" t="e">
        <f>#REF!-N40</f>
        <v>#REF!</v>
      </c>
      <c r="O51" s="32" t="e">
        <f t="shared" si="19"/>
        <v>#REF!</v>
      </c>
      <c r="P51" s="33" t="e">
        <f t="shared" si="20"/>
        <v>#REF!</v>
      </c>
    </row>
    <row r="52" spans="1:17" ht="13.5" hidden="1" customHeight="1" x14ac:dyDescent="0.2">
      <c r="F52" s="21" t="s">
        <v>60</v>
      </c>
      <c r="G52" s="34" t="e">
        <f>G45+G47+G48+G49+G50+G51</f>
        <v>#REF!</v>
      </c>
      <c r="H52" s="34" t="e">
        <f>H45+H47+H48+H49+H50+H51</f>
        <v>#REF!</v>
      </c>
      <c r="I52" s="34" t="e">
        <f>I45+I47+I48+I49+I50+I51</f>
        <v>#REF!</v>
      </c>
      <c r="J52" s="34" t="e">
        <f>J45+J47+J48+J49+J50+J51</f>
        <v>#REF!</v>
      </c>
      <c r="K52" s="34" t="e">
        <f>K45+K47+K48+K49+K50+K51</f>
        <v>#REF!</v>
      </c>
      <c r="L52" s="35" t="e">
        <f t="shared" si="17"/>
        <v>#REF!</v>
      </c>
      <c r="M52" s="36" t="e">
        <f t="shared" si="18"/>
        <v>#REF!</v>
      </c>
      <c r="N52" s="247" t="e">
        <f>N45+N47+N48+N49+N50+N51</f>
        <v>#REF!</v>
      </c>
      <c r="O52" s="37" t="e">
        <f t="shared" si="19"/>
        <v>#REF!</v>
      </c>
      <c r="P52" s="38" t="e">
        <f t="shared" si="20"/>
        <v>#REF!</v>
      </c>
    </row>
    <row r="53" spans="1:17" ht="13.5" customHeight="1" x14ac:dyDescent="0.2">
      <c r="A53" s="212"/>
      <c r="B53" s="213"/>
      <c r="C53" s="213"/>
      <c r="D53" s="213"/>
      <c r="E53" s="213"/>
      <c r="F53" s="214" t="s">
        <v>310</v>
      </c>
      <c r="G53" s="215">
        <v>0</v>
      </c>
      <c r="H53" s="215">
        <v>0</v>
      </c>
      <c r="I53" s="215">
        <v>0</v>
      </c>
      <c r="J53" s="215">
        <v>0</v>
      </c>
      <c r="K53" s="215">
        <v>0</v>
      </c>
      <c r="L53" s="216"/>
      <c r="M53" s="217"/>
      <c r="N53" s="249">
        <v>1000000</v>
      </c>
      <c r="O53" s="218"/>
      <c r="P53" s="219"/>
      <c r="Q53" s="214"/>
    </row>
    <row r="54" spans="1:17" ht="13.5" customHeight="1" x14ac:dyDescent="0.2">
      <c r="K54" s="1"/>
      <c r="N54" s="234"/>
    </row>
    <row r="55" spans="1:17" ht="13.5" customHeight="1" thickBot="1" x14ac:dyDescent="0.25">
      <c r="A55" s="10"/>
      <c r="B55" s="2"/>
      <c r="C55" s="2"/>
      <c r="D55" s="2"/>
      <c r="E55" s="2"/>
      <c r="F55" s="221" t="s">
        <v>49</v>
      </c>
      <c r="G55" s="34">
        <f>G32+G53</f>
        <v>-4522460.5000000075</v>
      </c>
      <c r="H55" s="34">
        <f>H32+H53</f>
        <v>7384357.1499999985</v>
      </c>
      <c r="I55" s="34">
        <f>I32+I53</f>
        <v>-3956119.4300000016</v>
      </c>
      <c r="J55" s="34">
        <f>J32+J53</f>
        <v>-714984.09536416084</v>
      </c>
      <c r="K55" s="34">
        <f>K32+K53</f>
        <v>-1094356.7626712546</v>
      </c>
      <c r="L55" s="35"/>
      <c r="M55" s="36"/>
      <c r="N55" s="235">
        <f>N32+N53</f>
        <v>-366594.85601068288</v>
      </c>
      <c r="O55" s="42"/>
    </row>
    <row r="56" spans="1:17" ht="13.5" customHeight="1" x14ac:dyDescent="0.2">
      <c r="N56" s="229"/>
    </row>
    <row r="57" spans="1:17" ht="13.5" customHeight="1" x14ac:dyDescent="0.2">
      <c r="N57" s="250">
        <v>175000</v>
      </c>
      <c r="O57" s="251"/>
      <c r="P57" s="251"/>
      <c r="Q57" s="252" t="s">
        <v>313</v>
      </c>
    </row>
    <row r="58" spans="1:17" ht="13.5" customHeight="1" x14ac:dyDescent="0.2">
      <c r="N58" s="250">
        <v>455000</v>
      </c>
      <c r="O58" s="251"/>
      <c r="P58" s="251"/>
      <c r="Q58" s="252" t="s">
        <v>314</v>
      </c>
    </row>
    <row r="59" spans="1:17" ht="13.5" customHeight="1" x14ac:dyDescent="0.2">
      <c r="N59" s="253">
        <f>SUM(N57:N58)</f>
        <v>630000</v>
      </c>
      <c r="O59" s="254"/>
      <c r="P59" s="254"/>
      <c r="Q59" s="255" t="s">
        <v>315</v>
      </c>
    </row>
    <row r="61" spans="1:17" ht="13.5" customHeight="1" thickBot="1" x14ac:dyDescent="0.25">
      <c r="N61" s="246">
        <f>N55+N59</f>
        <v>263405.14398931712</v>
      </c>
      <c r="O61" s="236"/>
      <c r="P61" s="236"/>
      <c r="Q61" s="237" t="s">
        <v>319</v>
      </c>
    </row>
    <row r="62" spans="1:17" ht="13.5" customHeight="1" thickTop="1" x14ac:dyDescent="0.2"/>
    <row r="64" spans="1:17" ht="13.5" customHeight="1" x14ac:dyDescent="0.2">
      <c r="F64" s="43" t="s">
        <v>320</v>
      </c>
    </row>
    <row r="65" spans="6:14" ht="13.5" customHeight="1" x14ac:dyDescent="0.2">
      <c r="F65" s="43" t="s">
        <v>312</v>
      </c>
      <c r="G65" s="220">
        <v>-206</v>
      </c>
      <c r="H65" s="220">
        <v>135</v>
      </c>
      <c r="I65" s="220">
        <v>460</v>
      </c>
      <c r="J65" s="220">
        <v>-115</v>
      </c>
      <c r="K65" s="220">
        <f>J65</f>
        <v>-115</v>
      </c>
      <c r="L65" s="220">
        <v>115282.40536235995</v>
      </c>
      <c r="M65" s="220">
        <v>0</v>
      </c>
      <c r="N65" s="220">
        <v>-2650</v>
      </c>
    </row>
  </sheetData>
  <pageMargins left="1" right="1" top="1" bottom="1" header="0.5" footer="0.5"/>
  <pageSetup fitToHeight="2" orientation="landscape" r:id="rId1"/>
  <rowBreaks count="1" manualBreakCount="1">
    <brk id="34" max="16383" man="1"/>
  </rowBreaks>
  <ignoredErrors>
    <ignoredError sqref="N6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Q58"/>
  <sheetViews>
    <sheetView workbookViewId="0">
      <pane xSplit="7" ySplit="11" topLeftCell="H12" activePane="bottomRight" state="frozen"/>
      <selection pane="topRight" activeCell="H1" sqref="H1"/>
      <selection pane="bottomLeft" activeCell="A12" sqref="A12"/>
      <selection pane="bottomRight" activeCell="O8" sqref="O8"/>
    </sheetView>
  </sheetViews>
  <sheetFormatPr defaultColWidth="9.1796875" defaultRowHeight="13.5" customHeight="1" x14ac:dyDescent="0.3"/>
  <cols>
    <col min="1" max="1" width="9.1796875" style="69" customWidth="1"/>
    <col min="2" max="6" width="9.1796875" style="69" hidden="1" customWidth="1"/>
    <col min="7" max="7" width="27.1796875" style="69" customWidth="1"/>
    <col min="8" max="9" width="12.81640625" style="69" customWidth="1"/>
    <col min="10" max="10" width="15.1796875" style="69" customWidth="1"/>
    <col min="11" max="12" width="12.81640625" style="69" customWidth="1"/>
    <col min="13" max="14" width="9.1796875" style="69" hidden="1" customWidth="1"/>
    <col min="15" max="15" width="16.1796875" style="69" customWidth="1"/>
    <col min="16" max="16" width="15.81640625" style="69" customWidth="1"/>
    <col min="17" max="17" width="16.54296875" style="69" customWidth="1"/>
    <col min="18" max="18" width="9.1796875" style="70" customWidth="1"/>
    <col min="19" max="16384" width="9.1796875" style="70"/>
  </cols>
  <sheetData>
    <row r="1" spans="1:17" ht="13.5" customHeight="1" x14ac:dyDescent="0.3">
      <c r="B1" s="45"/>
      <c r="C1" s="45"/>
      <c r="D1" s="45"/>
      <c r="E1" s="45"/>
      <c r="F1" s="45"/>
      <c r="H1" s="46"/>
      <c r="I1" s="46"/>
      <c r="J1" s="46"/>
      <c r="K1" s="46"/>
      <c r="L1" s="46"/>
      <c r="M1" s="47"/>
      <c r="N1" s="48"/>
      <c r="O1" s="46"/>
      <c r="P1" s="46"/>
    </row>
    <row r="2" spans="1:17" ht="13.5" customHeight="1" x14ac:dyDescent="0.3">
      <c r="B2" s="45"/>
      <c r="C2" s="45"/>
      <c r="D2" s="45"/>
      <c r="E2" s="45"/>
      <c r="F2" s="45"/>
      <c r="H2" s="46"/>
      <c r="I2" s="46"/>
      <c r="J2" s="46"/>
      <c r="K2" s="46"/>
      <c r="L2" s="46"/>
      <c r="M2" s="47"/>
      <c r="N2" s="48"/>
      <c r="O2" s="46"/>
      <c r="P2" s="46"/>
    </row>
    <row r="3" spans="1:17" ht="26.25" customHeight="1" x14ac:dyDescent="0.35">
      <c r="B3" s="45"/>
      <c r="C3" s="45"/>
      <c r="D3" s="45"/>
      <c r="E3" s="45"/>
      <c r="F3" s="45"/>
      <c r="G3" s="49" t="s">
        <v>61</v>
      </c>
      <c r="H3" s="50"/>
      <c r="I3" s="50"/>
      <c r="J3" s="50"/>
      <c r="K3" s="50"/>
      <c r="L3" s="50"/>
      <c r="M3" s="51"/>
      <c r="N3" s="52"/>
      <c r="O3" s="50"/>
      <c r="P3" s="50"/>
      <c r="Q3" s="53"/>
    </row>
    <row r="4" spans="1:17" ht="26.25" customHeight="1" x14ac:dyDescent="0.35">
      <c r="B4" s="45"/>
      <c r="C4" s="45"/>
      <c r="D4" s="45"/>
      <c r="E4" s="45"/>
      <c r="F4" s="45"/>
      <c r="G4" s="49" t="s">
        <v>62</v>
      </c>
      <c r="H4" s="50"/>
      <c r="I4" s="50"/>
      <c r="J4" s="50"/>
      <c r="K4" s="50"/>
      <c r="L4" s="50"/>
      <c r="M4" s="51"/>
      <c r="N4" s="52"/>
      <c r="O4" s="50"/>
      <c r="P4" s="50"/>
      <c r="Q4" s="53"/>
    </row>
    <row r="5" spans="1:17" ht="26.25" customHeight="1" x14ac:dyDescent="0.35">
      <c r="B5" s="45"/>
      <c r="C5" s="45"/>
      <c r="D5" s="45"/>
      <c r="F5" s="45"/>
      <c r="G5" s="49"/>
      <c r="H5" s="50"/>
      <c r="I5" s="50"/>
      <c r="J5" s="50"/>
      <c r="K5" s="50"/>
      <c r="L5" s="50"/>
      <c r="M5" s="51"/>
      <c r="N5" s="52"/>
      <c r="O5" s="50"/>
      <c r="P5" s="50"/>
      <c r="Q5" s="54"/>
    </row>
    <row r="6" spans="1:17" ht="13.5" customHeight="1" x14ac:dyDescent="0.3">
      <c r="B6" s="45"/>
      <c r="C6" s="45"/>
      <c r="D6" s="45"/>
      <c r="E6" s="45"/>
      <c r="F6" s="45"/>
      <c r="H6" s="46"/>
      <c r="I6" s="46"/>
      <c r="J6" s="46"/>
      <c r="K6" s="46"/>
      <c r="L6" s="46"/>
      <c r="M6" s="47"/>
      <c r="N6" s="48"/>
      <c r="O6" s="46"/>
      <c r="P6" s="46"/>
    </row>
    <row r="7" spans="1:17" ht="13.5" customHeight="1" x14ac:dyDescent="0.3">
      <c r="A7" s="55"/>
      <c r="B7" s="45"/>
      <c r="C7" s="45"/>
      <c r="D7" s="45"/>
      <c r="E7" s="45"/>
      <c r="F7" s="45"/>
      <c r="G7" s="55"/>
      <c r="H7" s="14"/>
      <c r="I7" s="14"/>
      <c r="J7" s="14"/>
      <c r="K7" s="14"/>
      <c r="L7" s="14"/>
      <c r="M7" s="15"/>
      <c r="N7" s="56"/>
      <c r="O7" s="309" t="s">
        <v>343</v>
      </c>
      <c r="P7" s="14"/>
      <c r="Q7" s="55"/>
    </row>
    <row r="8" spans="1:17" ht="25.5" customHeight="1" x14ac:dyDescent="0.3">
      <c r="B8" s="45"/>
      <c r="C8" s="45"/>
      <c r="D8" s="45"/>
      <c r="E8" s="45"/>
      <c r="F8" s="45"/>
      <c r="H8" s="209" t="s">
        <v>2</v>
      </c>
      <c r="I8" s="209" t="s">
        <v>3</v>
      </c>
      <c r="J8" s="209" t="s">
        <v>4</v>
      </c>
      <c r="K8" s="209" t="s">
        <v>5</v>
      </c>
      <c r="L8" s="209" t="s">
        <v>6</v>
      </c>
      <c r="M8" s="210" t="s">
        <v>63</v>
      </c>
      <c r="N8" s="243" t="s">
        <v>64</v>
      </c>
      <c r="O8" s="225" t="s">
        <v>9</v>
      </c>
      <c r="P8" s="209" t="s">
        <v>65</v>
      </c>
    </row>
    <row r="9" spans="1:17" ht="14" hidden="1" x14ac:dyDescent="0.3">
      <c r="A9" s="45"/>
      <c r="B9" s="45"/>
      <c r="C9" s="45"/>
      <c r="D9" s="45"/>
      <c r="E9" s="45"/>
      <c r="F9" s="45"/>
      <c r="G9" s="45"/>
      <c r="H9" s="47" t="s">
        <v>17</v>
      </c>
      <c r="I9" s="47" t="s">
        <v>17</v>
      </c>
      <c r="J9" s="47" t="s">
        <v>17</v>
      </c>
      <c r="K9" s="47" t="s">
        <v>18</v>
      </c>
      <c r="L9" s="47" t="s">
        <v>19</v>
      </c>
      <c r="M9" s="47"/>
      <c r="N9" s="48"/>
      <c r="O9" s="257" t="s">
        <v>18</v>
      </c>
      <c r="P9" s="47" t="s">
        <v>66</v>
      </c>
      <c r="Q9" s="45"/>
    </row>
    <row r="10" spans="1:17" ht="14" hidden="1" x14ac:dyDescent="0.3">
      <c r="A10" s="45"/>
      <c r="B10" s="45"/>
      <c r="C10" s="45"/>
      <c r="D10" s="45"/>
      <c r="E10" s="45"/>
      <c r="F10" s="45"/>
      <c r="G10" s="45"/>
      <c r="H10" s="47" t="s">
        <v>67</v>
      </c>
      <c r="I10" s="47" t="s">
        <v>68</v>
      </c>
      <c r="J10" s="47" t="s">
        <v>14</v>
      </c>
      <c r="K10" s="47" t="s">
        <v>15</v>
      </c>
      <c r="L10" s="47" t="s">
        <v>15</v>
      </c>
      <c r="M10" s="47"/>
      <c r="N10" s="48"/>
      <c r="O10" s="257" t="s">
        <v>69</v>
      </c>
      <c r="P10" s="47" t="s">
        <v>69</v>
      </c>
      <c r="Q10" s="45"/>
    </row>
    <row r="11" spans="1:17" ht="17.25" customHeight="1" x14ac:dyDescent="0.3">
      <c r="B11" s="45"/>
      <c r="C11" s="45"/>
      <c r="D11" s="45"/>
      <c r="E11" s="45"/>
      <c r="F11" s="45"/>
      <c r="G11" s="57" t="s">
        <v>70</v>
      </c>
      <c r="H11" s="46"/>
      <c r="I11" s="46"/>
      <c r="J11" s="46"/>
      <c r="K11" s="46"/>
      <c r="L11" s="46"/>
      <c r="M11" s="47"/>
      <c r="N11" s="48"/>
      <c r="O11" s="258"/>
      <c r="P11" s="46"/>
    </row>
    <row r="12" spans="1:17" ht="17.25" customHeight="1" x14ac:dyDescent="0.3">
      <c r="B12" s="45"/>
      <c r="C12" s="45"/>
      <c r="D12" s="45" t="s">
        <v>23</v>
      </c>
      <c r="E12" s="45" t="s">
        <v>71</v>
      </c>
      <c r="F12" s="45" t="s">
        <v>72</v>
      </c>
      <c r="G12" s="24" t="s">
        <v>73</v>
      </c>
      <c r="H12" s="58">
        <v>2868183.53</v>
      </c>
      <c r="I12" s="58">
        <v>2515371.09</v>
      </c>
      <c r="J12" s="58">
        <v>1164466.5</v>
      </c>
      <c r="K12" s="58">
        <v>2658645.5099999998</v>
      </c>
      <c r="L12" s="58">
        <v>2438847</v>
      </c>
      <c r="M12" s="59">
        <f>L12-K12</f>
        <v>-219798.50999999978</v>
      </c>
      <c r="N12" s="60">
        <f>IF(L12&lt;&gt;0,IF(M12&lt;&gt;0,(IF(M12&lt;0,IF(L12&lt;0,(M12/L12)*(-1),M12/ABS(L12)),M12/ABS(L12))),0),IF(M12=0,0,(IF(M12&gt;0,1,-1))))</f>
        <v>-9.0123943814433533E-2</v>
      </c>
      <c r="O12" s="259">
        <v>2458844</v>
      </c>
      <c r="P12" s="58">
        <v>-199801.51</v>
      </c>
    </row>
    <row r="13" spans="1:17" ht="17.25" customHeight="1" x14ac:dyDescent="0.3">
      <c r="B13" s="45"/>
      <c r="C13" s="45"/>
      <c r="D13" s="45" t="s">
        <v>23</v>
      </c>
      <c r="E13" s="45" t="s">
        <v>71</v>
      </c>
      <c r="F13" s="45" t="s">
        <v>74</v>
      </c>
      <c r="G13" s="24" t="s">
        <v>75</v>
      </c>
      <c r="H13" s="58">
        <v>2503052.04</v>
      </c>
      <c r="I13" s="58">
        <v>755559.73</v>
      </c>
      <c r="J13" s="58">
        <v>47849.04</v>
      </c>
      <c r="K13" s="58">
        <v>373054</v>
      </c>
      <c r="L13" s="58">
        <v>350290</v>
      </c>
      <c r="M13" s="59">
        <f>L13-K13</f>
        <v>-22764</v>
      </c>
      <c r="N13" s="60">
        <f>IF(L13&lt;&gt;0,IF(M13&lt;&gt;0,(IF(M13&lt;0,IF(L13&lt;0,(M13/L13)*(-1),M13/ABS(L13)),M13/ABS(L13))),0),IF(M13=0,0,(IF(M13&gt;0,1,-1))))</f>
        <v>-6.4986154329270032E-2</v>
      </c>
      <c r="O13" s="259">
        <v>2150813</v>
      </c>
      <c r="P13" s="58">
        <v>1777759</v>
      </c>
    </row>
    <row r="14" spans="1:17" ht="17.25" customHeight="1" x14ac:dyDescent="0.3">
      <c r="A14" s="55"/>
      <c r="B14" s="45"/>
      <c r="C14" s="45"/>
      <c r="D14" s="45" t="s">
        <v>23</v>
      </c>
      <c r="E14" s="45" t="s">
        <v>71</v>
      </c>
      <c r="F14" s="45" t="s">
        <v>76</v>
      </c>
      <c r="G14" s="24" t="s">
        <v>77</v>
      </c>
      <c r="H14" s="58"/>
      <c r="I14" s="58"/>
      <c r="J14" s="58"/>
      <c r="K14" s="58"/>
      <c r="L14" s="58"/>
      <c r="M14" s="59"/>
      <c r="N14" s="60"/>
      <c r="O14" s="259">
        <v>179137</v>
      </c>
      <c r="P14" s="58">
        <v>179137</v>
      </c>
      <c r="Q14" s="55"/>
    </row>
    <row r="15" spans="1:17" ht="17.25" customHeight="1" x14ac:dyDescent="0.3">
      <c r="B15" s="45"/>
      <c r="C15" s="45"/>
      <c r="D15" s="45" t="s">
        <v>26</v>
      </c>
      <c r="E15" s="45" t="s">
        <v>71</v>
      </c>
      <c r="F15" s="45" t="s">
        <v>24</v>
      </c>
      <c r="G15" s="24" t="s">
        <v>78</v>
      </c>
      <c r="H15" s="58">
        <v>1563354.06</v>
      </c>
      <c r="I15" s="58">
        <v>2255853.5699999998</v>
      </c>
      <c r="J15" s="58">
        <v>181642.47</v>
      </c>
      <c r="K15" s="58">
        <v>1329744.83</v>
      </c>
      <c r="L15" s="58">
        <v>937358.99999999895</v>
      </c>
      <c r="M15" s="59">
        <f>L15-K15</f>
        <v>-392385.83000000112</v>
      </c>
      <c r="N15" s="60">
        <f>IF(L15&lt;&gt;0,IF(M15&lt;&gt;0,(IF(M15&lt;0,IF(L15&lt;0,(M15/L15)*(-1),M15/ABS(L15)),M15/ABS(L15))),0),IF(M15=0,0,(IF(M15&gt;0,1,-1))))</f>
        <v>-0.41860784395306555</v>
      </c>
      <c r="O15" s="259">
        <v>1876155.67</v>
      </c>
      <c r="P15" s="58">
        <v>546410.84</v>
      </c>
    </row>
    <row r="16" spans="1:17" ht="17.25" customHeight="1" x14ac:dyDescent="0.3">
      <c r="B16" s="45"/>
      <c r="C16" s="45"/>
      <c r="D16" s="45" t="s">
        <v>28</v>
      </c>
      <c r="E16" s="45" t="s">
        <v>71</v>
      </c>
      <c r="F16" s="45" t="s">
        <v>24</v>
      </c>
      <c r="G16" s="24" t="s">
        <v>79</v>
      </c>
      <c r="H16" s="58">
        <v>19371.150000000001</v>
      </c>
      <c r="I16" s="58">
        <v>19199.080000000002</v>
      </c>
      <c r="J16" s="58">
        <v>9357.9699999999993</v>
      </c>
      <c r="K16" s="58">
        <v>16934</v>
      </c>
      <c r="L16" s="58">
        <f>K16</f>
        <v>16934</v>
      </c>
      <c r="M16" s="59">
        <f>L16-K16</f>
        <v>0</v>
      </c>
      <c r="N16" s="60">
        <f>IF(L16&lt;&gt;0,IF(M16&lt;&gt;0,(IF(M16&lt;0,IF(L16&lt;0,(M16/L16)*(-1),M16/ABS(L16)),M16/ABS(L16))),0),IF(M16=0,0,(IF(M16&gt;0,1,-1))))</f>
        <v>0</v>
      </c>
      <c r="O16" s="259">
        <v>17384</v>
      </c>
      <c r="P16" s="58">
        <v>450</v>
      </c>
    </row>
    <row r="17" spans="1:17" ht="17.25" customHeight="1" thickBot="1" x14ac:dyDescent="0.35">
      <c r="B17" s="45"/>
      <c r="C17" s="45"/>
      <c r="D17" s="45" t="s">
        <v>32</v>
      </c>
      <c r="E17" s="45" t="s">
        <v>71</v>
      </c>
      <c r="F17" s="45" t="s">
        <v>24</v>
      </c>
      <c r="G17" s="24" t="s">
        <v>80</v>
      </c>
      <c r="H17" s="58">
        <v>580746.93999999994</v>
      </c>
      <c r="I17" s="58">
        <v>348967.48</v>
      </c>
      <c r="J17" s="58">
        <v>67951.539999999994</v>
      </c>
      <c r="K17" s="58">
        <v>512233.91</v>
      </c>
      <c r="L17" s="58">
        <f>K17</f>
        <v>512233.91</v>
      </c>
      <c r="M17" s="59">
        <f>L17-K17</f>
        <v>0</v>
      </c>
      <c r="N17" s="60">
        <f>IF(L17&lt;&gt;0,IF(M17&lt;&gt;0,(IF(M17&lt;0,IF(L17&lt;0,(M17/L17)*(-1),M17/ABS(L17)),M17/ABS(L17))),0),IF(M17=0,0,(IF(M17&gt;0,1,-1))))</f>
        <v>0</v>
      </c>
      <c r="O17" s="259">
        <v>349850.5</v>
      </c>
      <c r="P17" s="58">
        <v>-162383.41</v>
      </c>
    </row>
    <row r="18" spans="1:17" ht="17.25" customHeight="1" thickBot="1" x14ac:dyDescent="0.35">
      <c r="B18" s="45"/>
      <c r="C18" s="45"/>
      <c r="G18" s="57" t="s">
        <v>81</v>
      </c>
      <c r="H18" s="61">
        <f>SUM(H12:H17)</f>
        <v>7534707.7200000007</v>
      </c>
      <c r="I18" s="61">
        <f>SUM(I12:I17)</f>
        <v>5894950.9499999993</v>
      </c>
      <c r="J18" s="61">
        <f>SUM(J12:J17)</f>
        <v>1471267.52</v>
      </c>
      <c r="K18" s="61">
        <f>SUM(K12:K17)</f>
        <v>4890612.25</v>
      </c>
      <c r="L18" s="61">
        <f>SUM(L12:L17)</f>
        <v>4255663.9099999992</v>
      </c>
      <c r="M18" s="62">
        <f>L18-K18</f>
        <v>-634948.34000000078</v>
      </c>
      <c r="N18" s="63">
        <f>IF(L18&lt;&gt;0,IF(M18&lt;&gt;0,(IF(M18&lt;0,IF(L18&lt;0,(M18/L18)*(-1),M18/ABS(L18)),M18/ABS(L18))),0),IF(M18=0,0,(IF(M18&gt;0,1,-1))))</f>
        <v>-0.14920077182504785</v>
      </c>
      <c r="O18" s="260">
        <f>SUM(O12:O17)</f>
        <v>7032184.1699999999</v>
      </c>
      <c r="P18" s="61">
        <f>SUM(P12:P17)</f>
        <v>2141571.92</v>
      </c>
    </row>
    <row r="19" spans="1:17" ht="17.25" customHeight="1" x14ac:dyDescent="0.3">
      <c r="B19" s="45"/>
      <c r="C19" s="45"/>
      <c r="G19" s="24"/>
      <c r="H19" s="58"/>
      <c r="I19" s="58"/>
      <c r="J19" s="58"/>
      <c r="K19" s="58"/>
      <c r="L19" s="58"/>
      <c r="M19" s="59"/>
      <c r="N19" s="60"/>
      <c r="O19" s="259"/>
      <c r="P19" s="58"/>
    </row>
    <row r="20" spans="1:17" ht="17.25" customHeight="1" x14ac:dyDescent="0.3">
      <c r="B20" s="45"/>
      <c r="C20" s="45"/>
      <c r="G20" s="24"/>
      <c r="H20" s="58"/>
      <c r="I20" s="58"/>
      <c r="J20" s="58"/>
      <c r="K20" s="58"/>
      <c r="L20" s="58"/>
      <c r="M20" s="59"/>
      <c r="N20" s="60"/>
      <c r="O20" s="259"/>
      <c r="P20" s="58"/>
    </row>
    <row r="21" spans="1:17" ht="14" hidden="1" x14ac:dyDescent="0.3">
      <c r="A21" s="45"/>
      <c r="B21" s="45"/>
      <c r="C21" s="45"/>
      <c r="G21" s="57" t="s">
        <v>82</v>
      </c>
      <c r="H21" s="58"/>
      <c r="I21" s="58"/>
      <c r="J21" s="58"/>
      <c r="K21" s="58"/>
      <c r="L21" s="58"/>
      <c r="M21" s="59"/>
      <c r="N21" s="60"/>
      <c r="O21" s="259"/>
      <c r="P21" s="58"/>
      <c r="Q21" s="45"/>
    </row>
    <row r="22" spans="1:17" ht="14" hidden="1" x14ac:dyDescent="0.3">
      <c r="A22" s="45"/>
      <c r="B22" s="45"/>
      <c r="C22" s="45"/>
      <c r="D22" s="45" t="s">
        <v>23</v>
      </c>
      <c r="E22" s="45" t="s">
        <v>83</v>
      </c>
      <c r="F22" s="45" t="s">
        <v>72</v>
      </c>
      <c r="G22" s="64"/>
      <c r="H22" s="59">
        <v>-152441.75999999899</v>
      </c>
      <c r="I22" s="59">
        <v>-1217623.42</v>
      </c>
      <c r="J22" s="59">
        <v>-36158.349999999598</v>
      </c>
      <c r="K22" s="59">
        <v>529129.36876648501</v>
      </c>
      <c r="L22" s="59">
        <v>60524.999999991203</v>
      </c>
      <c r="M22" s="59">
        <f>L22-K22</f>
        <v>-468604.3687664938</v>
      </c>
      <c r="N22" s="60">
        <f>IF(L22&lt;&gt;0,IF(M22&lt;&gt;0,(IF(M22&lt;0,IF(L22&lt;0,(M22/L22)*(-1),M22/ABS(L22)),M22/ABS(L22))),0),IF(M22=0,0,(IF(M22&gt;0,1,-1))))</f>
        <v>-7.7423274476094495</v>
      </c>
      <c r="O22" s="261">
        <v>132740.005184454</v>
      </c>
      <c r="P22" s="59">
        <v>-396389.36358203</v>
      </c>
      <c r="Q22" s="45"/>
    </row>
    <row r="23" spans="1:17" ht="14" hidden="1" x14ac:dyDescent="0.3">
      <c r="A23" s="45"/>
      <c r="B23" s="45"/>
      <c r="C23" s="45"/>
      <c r="D23" s="45" t="s">
        <v>23</v>
      </c>
      <c r="E23" s="45" t="s">
        <v>42</v>
      </c>
      <c r="F23" s="45" t="s">
        <v>45</v>
      </c>
      <c r="G23" s="64"/>
      <c r="H23" s="59">
        <v>264285</v>
      </c>
      <c r="I23" s="59">
        <v>168399.96</v>
      </c>
      <c r="J23" s="59">
        <v>70166.649999999994</v>
      </c>
      <c r="K23" s="59">
        <v>168400</v>
      </c>
      <c r="L23" s="59">
        <v>11226.666666666701</v>
      </c>
      <c r="M23" s="59">
        <f>L23-K23</f>
        <v>-157173.33333333331</v>
      </c>
      <c r="N23" s="60">
        <f>IF(L23&lt;&gt;0,IF(M23&lt;&gt;0,(IF(M23&lt;0,IF(L23&lt;0,(M23/L23)*(-1),M23/ABS(L23)),M23/ABS(L23))),0),IF(M23=0,0,(IF(M23&gt;0,1,-1))))</f>
        <v>-13.999999999999956</v>
      </c>
      <c r="O23" s="261">
        <v>84200</v>
      </c>
      <c r="P23" s="59">
        <v>-84199.999999999607</v>
      </c>
      <c r="Q23" s="45"/>
    </row>
    <row r="24" spans="1:17" ht="14" hidden="1" x14ac:dyDescent="0.3">
      <c r="B24" s="45"/>
      <c r="C24" s="45"/>
      <c r="D24" s="45" t="s">
        <v>23</v>
      </c>
      <c r="E24" s="45" t="s">
        <v>42</v>
      </c>
      <c r="F24" s="45" t="s">
        <v>43</v>
      </c>
      <c r="G24" s="64"/>
      <c r="H24" s="59"/>
      <c r="I24" s="59"/>
      <c r="J24" s="59"/>
      <c r="K24" s="59"/>
      <c r="L24" s="59">
        <v>11226.666666666701</v>
      </c>
      <c r="M24" s="59">
        <f>L24-K24</f>
        <v>11226.666666666701</v>
      </c>
      <c r="N24" s="60">
        <f>IF(L24&lt;&gt;0,IF(M24&lt;&gt;0,(IF(M24&lt;0,IF(L24&lt;0,(M24/L24)*(-1),M24/ABS(L24)),M24/ABS(L24))),0),IF(M24=0,0,(IF(M24&gt;0,1,-1))))</f>
        <v>1</v>
      </c>
      <c r="O24" s="261"/>
      <c r="P24" s="59"/>
    </row>
    <row r="25" spans="1:17" ht="17.25" customHeight="1" x14ac:dyDescent="0.3">
      <c r="B25" s="45"/>
      <c r="C25" s="45"/>
      <c r="G25" s="24" t="s">
        <v>84</v>
      </c>
      <c r="H25" s="58">
        <f>SUM(H22:H24)</f>
        <v>111843.24000000101</v>
      </c>
      <c r="I25" s="58">
        <f>SUM(I22:I24)</f>
        <v>-1049223.46</v>
      </c>
      <c r="J25" s="58">
        <f>SUM(J22:J24)</f>
        <v>34008.300000000396</v>
      </c>
      <c r="K25" s="58">
        <f>SUM(K22:K24)</f>
        <v>697529.36876648501</v>
      </c>
      <c r="L25" s="58">
        <f>SUM(L22:L24)</f>
        <v>82978.333333324597</v>
      </c>
      <c r="M25" s="59">
        <f>L25-K25</f>
        <v>-614551.03543316037</v>
      </c>
      <c r="N25" s="60">
        <f>IF(L25&lt;&gt;0,IF(M25&lt;&gt;0,(IF(M25&lt;0,IF(L25&lt;0,(M25/L25)*(-1),M25/ABS(L25)),M25/ABS(L25))),0),IF(M25=0,0,(IF(M25&gt;0,1,-1))))</f>
        <v>-7.406162678207866</v>
      </c>
      <c r="O25" s="259">
        <f>SUM(O22:O24)</f>
        <v>216940.005184454</v>
      </c>
      <c r="P25" s="58">
        <f>SUM(P22:P24)</f>
        <v>-480589.36358202959</v>
      </c>
    </row>
    <row r="26" spans="1:17" ht="17.25" customHeight="1" x14ac:dyDescent="0.3">
      <c r="B26" s="45"/>
      <c r="C26" s="45"/>
      <c r="D26" s="45" t="s">
        <v>23</v>
      </c>
      <c r="E26" s="45" t="s">
        <v>83</v>
      </c>
      <c r="F26" s="45" t="s">
        <v>74</v>
      </c>
      <c r="G26" s="24" t="s">
        <v>85</v>
      </c>
      <c r="H26" s="58">
        <v>239575.58</v>
      </c>
      <c r="I26" s="58">
        <v>-936105.17</v>
      </c>
      <c r="J26" s="58">
        <v>-223667.23</v>
      </c>
      <c r="K26" s="58">
        <v>1181137.72315958</v>
      </c>
      <c r="L26" s="58">
        <v>1100392</v>
      </c>
      <c r="M26" s="59">
        <f>L26-K26</f>
        <v>-80745.723159580026</v>
      </c>
      <c r="N26" s="60">
        <f>IF(L26&lt;&gt;0,IF(M26&lt;&gt;0,(IF(M26&lt;0,IF(L26&lt;0,(M26/L26)*(-1),M26/ABS(L26)),M26/ABS(L26))),0),IF(M26=0,0,(IF(M26&gt;0,1,-1))))</f>
        <v>-7.3379053246097781E-2</v>
      </c>
      <c r="O26" s="259">
        <v>340020.58810566901</v>
      </c>
      <c r="P26" s="58">
        <v>-841117.13505391497</v>
      </c>
    </row>
    <row r="27" spans="1:17" ht="17.25" customHeight="1" x14ac:dyDescent="0.3">
      <c r="A27" s="55"/>
      <c r="B27" s="45"/>
      <c r="C27" s="45"/>
      <c r="D27" s="45" t="s">
        <v>23</v>
      </c>
      <c r="E27" s="45" t="s">
        <v>83</v>
      </c>
      <c r="F27" s="45" t="s">
        <v>76</v>
      </c>
      <c r="G27" s="24" t="s">
        <v>321</v>
      </c>
      <c r="H27" s="58"/>
      <c r="I27" s="58"/>
      <c r="J27" s="58"/>
      <c r="K27" s="58"/>
      <c r="L27" s="58"/>
      <c r="M27" s="59"/>
      <c r="N27" s="60"/>
      <c r="O27" s="259">
        <v>-34371.529792405301</v>
      </c>
      <c r="P27" s="58">
        <v>-34371.529792405301</v>
      </c>
      <c r="Q27" s="55"/>
    </row>
    <row r="28" spans="1:17" ht="17.25" customHeight="1" x14ac:dyDescent="0.3">
      <c r="A28" s="55"/>
      <c r="B28" s="45"/>
      <c r="C28" s="45"/>
      <c r="D28" s="45" t="s">
        <v>23</v>
      </c>
      <c r="E28" s="45" t="s">
        <v>83</v>
      </c>
      <c r="F28" s="45" t="s">
        <v>86</v>
      </c>
      <c r="G28" s="65" t="s">
        <v>87</v>
      </c>
      <c r="H28" s="58">
        <v>5207420.07</v>
      </c>
      <c r="I28" s="58">
        <v>5071698.21</v>
      </c>
      <c r="J28" s="58">
        <v>2320952.2599999998</v>
      </c>
      <c r="K28" s="58">
        <v>3607768</v>
      </c>
      <c r="L28" s="58">
        <v>4113800</v>
      </c>
      <c r="M28" s="59">
        <f t="shared" ref="M28:M33" si="0">L28-K28</f>
        <v>506032</v>
      </c>
      <c r="N28" s="60">
        <f t="shared" ref="N28:N33" si="1">IF(L28&lt;&gt;0,IF(M28&lt;&gt;0,(IF(M28&lt;0,IF(L28&lt;0,(M28/L28)*(-1),M28/ABS(L28)),M28/ABS(L28))),0),IF(M28=0,0,(IF(M28&gt;0,1,-1))))</f>
        <v>0.12300841071515388</v>
      </c>
      <c r="O28" s="259">
        <v>4300792</v>
      </c>
      <c r="P28" s="58">
        <v>693023.99999999697</v>
      </c>
      <c r="Q28" s="55"/>
    </row>
    <row r="29" spans="1:17" ht="17.25" customHeight="1" x14ac:dyDescent="0.3">
      <c r="A29" s="55"/>
      <c r="B29" s="45"/>
      <c r="C29" s="45"/>
      <c r="D29" s="45" t="s">
        <v>23</v>
      </c>
      <c r="E29" s="45" t="s">
        <v>88</v>
      </c>
      <c r="F29" s="45" t="s">
        <v>24</v>
      </c>
      <c r="G29" s="24" t="s">
        <v>89</v>
      </c>
      <c r="H29" s="58">
        <v>804186.22</v>
      </c>
      <c r="I29" s="58">
        <v>715493.96</v>
      </c>
      <c r="J29" s="58">
        <v>341858.65</v>
      </c>
      <c r="K29" s="58">
        <v>2194422.5</v>
      </c>
      <c r="L29" s="58">
        <v>2100000</v>
      </c>
      <c r="M29" s="59">
        <f t="shared" si="0"/>
        <v>-94422.5</v>
      </c>
      <c r="N29" s="60">
        <f t="shared" si="1"/>
        <v>-4.496309523809524E-2</v>
      </c>
      <c r="O29" s="259">
        <v>2316301</v>
      </c>
      <c r="P29" s="58">
        <v>121878.499999996</v>
      </c>
      <c r="Q29" s="55"/>
    </row>
    <row r="30" spans="1:17" ht="17.25" customHeight="1" x14ac:dyDescent="0.3">
      <c r="B30" s="45"/>
      <c r="C30" s="45"/>
      <c r="D30" s="45" t="s">
        <v>23</v>
      </c>
      <c r="E30" s="45" t="s">
        <v>22</v>
      </c>
      <c r="F30" s="45" t="s">
        <v>90</v>
      </c>
      <c r="G30" s="24" t="s">
        <v>91</v>
      </c>
      <c r="H30" s="58">
        <v>55653.73</v>
      </c>
      <c r="I30" s="58">
        <v>25265.16</v>
      </c>
      <c r="J30" s="58">
        <v>5545.57</v>
      </c>
      <c r="K30" s="58">
        <v>50000</v>
      </c>
      <c r="L30" s="58">
        <v>11000</v>
      </c>
      <c r="M30" s="59">
        <f t="shared" si="0"/>
        <v>-39000</v>
      </c>
      <c r="N30" s="60">
        <f t="shared" si="1"/>
        <v>-3.5454545454545454</v>
      </c>
      <c r="O30" s="259">
        <v>50000.000000000102</v>
      </c>
      <c r="P30" s="58">
        <v>0</v>
      </c>
    </row>
    <row r="31" spans="1:17" ht="17.25" customHeight="1" x14ac:dyDescent="0.3">
      <c r="B31" s="45"/>
      <c r="C31" s="45"/>
      <c r="D31" s="45" t="s">
        <v>23</v>
      </c>
      <c r="E31" s="45" t="s">
        <v>22</v>
      </c>
      <c r="F31" s="45" t="s">
        <v>92</v>
      </c>
      <c r="G31" s="24" t="s">
        <v>93</v>
      </c>
      <c r="H31" s="58">
        <v>297705.38</v>
      </c>
      <c r="I31" s="58">
        <v>271039.53999999998</v>
      </c>
      <c r="J31" s="58">
        <v>151528.68</v>
      </c>
      <c r="K31" s="58">
        <v>294046.66666666698</v>
      </c>
      <c r="L31" s="58">
        <v>254287</v>
      </c>
      <c r="M31" s="59">
        <f t="shared" si="0"/>
        <v>-39759.666666666977</v>
      </c>
      <c r="N31" s="60">
        <f t="shared" si="1"/>
        <v>-0.15635744912900376</v>
      </c>
      <c r="O31" s="259">
        <v>276753.75</v>
      </c>
      <c r="P31" s="58">
        <v>-17292.916666666599</v>
      </c>
    </row>
    <row r="32" spans="1:17" ht="17.25" customHeight="1" x14ac:dyDescent="0.3">
      <c r="A32" s="55"/>
      <c r="B32" s="45"/>
      <c r="C32" s="45"/>
      <c r="D32" s="45" t="s">
        <v>23</v>
      </c>
      <c r="E32" s="45" t="s">
        <v>22</v>
      </c>
      <c r="F32" s="45" t="s">
        <v>94</v>
      </c>
      <c r="G32" s="24" t="s">
        <v>95</v>
      </c>
      <c r="H32" s="58">
        <v>209369.35</v>
      </c>
      <c r="I32" s="58">
        <v>78830.899999999994</v>
      </c>
      <c r="J32" s="58">
        <v>1536006.58</v>
      </c>
      <c r="K32" s="58">
        <v>2631000</v>
      </c>
      <c r="L32" s="58">
        <v>1533991</v>
      </c>
      <c r="M32" s="59">
        <f t="shared" si="0"/>
        <v>-1097009</v>
      </c>
      <c r="N32" s="60">
        <f t="shared" si="1"/>
        <v>-0.71513392190697334</v>
      </c>
      <c r="O32" s="259">
        <v>3125500</v>
      </c>
      <c r="P32" s="58">
        <v>494500.00000000099</v>
      </c>
      <c r="Q32" s="55"/>
    </row>
    <row r="33" spans="1:17" ht="17.25" customHeight="1" thickBot="1" x14ac:dyDescent="0.35">
      <c r="B33" s="45"/>
      <c r="C33" s="45"/>
      <c r="D33" s="45" t="s">
        <v>23</v>
      </c>
      <c r="E33" s="45" t="s">
        <v>22</v>
      </c>
      <c r="F33" s="45" t="s">
        <v>96</v>
      </c>
      <c r="G33" s="24" t="s">
        <v>97</v>
      </c>
      <c r="H33" s="58">
        <v>2311.3000000000002</v>
      </c>
      <c r="I33" s="58">
        <v>54.280000000000904</v>
      </c>
      <c r="J33" s="58"/>
      <c r="K33" s="58"/>
      <c r="L33" s="58"/>
      <c r="M33" s="59">
        <f t="shared" si="0"/>
        <v>0</v>
      </c>
      <c r="N33" s="60">
        <f t="shared" si="1"/>
        <v>0</v>
      </c>
      <c r="O33" s="259"/>
      <c r="P33" s="58"/>
    </row>
    <row r="34" spans="1:17" ht="14.5" hidden="1" thickBot="1" x14ac:dyDescent="0.35">
      <c r="A34" s="45"/>
      <c r="B34" s="45"/>
      <c r="C34" s="45"/>
      <c r="D34" s="45" t="s">
        <v>23</v>
      </c>
      <c r="E34" s="45" t="s">
        <v>22</v>
      </c>
      <c r="F34" s="45" t="s">
        <v>76</v>
      </c>
      <c r="G34" s="64" t="s">
        <v>98</v>
      </c>
      <c r="H34" s="59"/>
      <c r="I34" s="59"/>
      <c r="J34" s="59"/>
      <c r="K34" s="59"/>
      <c r="L34" s="59"/>
      <c r="M34" s="59"/>
      <c r="N34" s="60"/>
      <c r="O34" s="261">
        <v>675989</v>
      </c>
      <c r="P34" s="59">
        <v>675989</v>
      </c>
      <c r="Q34" s="45"/>
    </row>
    <row r="35" spans="1:17" ht="17.25" customHeight="1" thickBot="1" x14ac:dyDescent="0.35">
      <c r="B35" s="45"/>
      <c r="C35" s="45"/>
      <c r="G35" s="57" t="s">
        <v>99</v>
      </c>
      <c r="H35" s="61">
        <f t="shared" ref="H35:P35" si="2">SUM(H25:H33)</f>
        <v>6928064.870000001</v>
      </c>
      <c r="I35" s="61">
        <f t="shared" si="2"/>
        <v>4177053.42</v>
      </c>
      <c r="J35" s="61">
        <f t="shared" si="2"/>
        <v>4166232.81</v>
      </c>
      <c r="K35" s="61">
        <f t="shared" si="2"/>
        <v>10655904.258592732</v>
      </c>
      <c r="L35" s="61">
        <f t="shared" si="2"/>
        <v>9196448.3333333246</v>
      </c>
      <c r="M35" s="61">
        <f t="shared" si="2"/>
        <v>-1459455.9252594074</v>
      </c>
      <c r="N35" s="61">
        <f t="shared" si="2"/>
        <v>-11.818442332467427</v>
      </c>
      <c r="O35" s="260">
        <f t="shared" si="2"/>
        <v>10591935.813497718</v>
      </c>
      <c r="P35" s="61">
        <f t="shared" si="2"/>
        <v>-63968.445095022267</v>
      </c>
    </row>
    <row r="36" spans="1:17" ht="17.25" customHeight="1" thickBot="1" x14ac:dyDescent="0.35">
      <c r="B36" s="45"/>
      <c r="C36" s="45"/>
      <c r="G36" s="57" t="s">
        <v>100</v>
      </c>
      <c r="H36" s="58"/>
      <c r="I36" s="58"/>
      <c r="J36" s="58"/>
      <c r="K36" s="58"/>
      <c r="L36" s="58"/>
      <c r="M36" s="59"/>
      <c r="N36" s="60"/>
      <c r="O36" s="259"/>
      <c r="P36" s="58"/>
    </row>
    <row r="37" spans="1:17" ht="13.5" customHeight="1" thickBot="1" x14ac:dyDescent="0.35">
      <c r="B37" s="45"/>
      <c r="C37" s="45"/>
      <c r="G37" s="57" t="s">
        <v>101</v>
      </c>
      <c r="H37" s="61">
        <f>H18+H35</f>
        <v>14462772.590000002</v>
      </c>
      <c r="I37" s="61">
        <f>I18+I35</f>
        <v>10072004.369999999</v>
      </c>
      <c r="J37" s="61">
        <f>J18+J35</f>
        <v>5637500.3300000001</v>
      </c>
      <c r="K37" s="61">
        <f>K18+K35</f>
        <v>15546516.508592732</v>
      </c>
      <c r="L37" s="61">
        <f>L18+L35</f>
        <v>13452112.243333325</v>
      </c>
      <c r="M37" s="62">
        <f>L37-K37</f>
        <v>-2094404.2652594075</v>
      </c>
      <c r="N37" s="63">
        <f>IF(L37&lt;&gt;0,IF(M37&lt;&gt;0,(IF(M37&lt;0,IF(L37&lt;0,(M37/L37)*(-1),M37/ABS(L37)),M37/ABS(L37))),0),IF(M37=0,0,(IF(M37&gt;0,1,-1))))</f>
        <v>-0.15569333851621439</v>
      </c>
      <c r="O37" s="260">
        <f>O18+O35</f>
        <v>17624119.983497716</v>
      </c>
      <c r="P37" s="61">
        <f>P18+P35</f>
        <v>2077603.4749049777</v>
      </c>
    </row>
    <row r="38" spans="1:17" ht="13.5" customHeight="1" x14ac:dyDescent="0.3">
      <c r="B38" s="45"/>
      <c r="C38" s="45"/>
      <c r="G38" s="57" t="s">
        <v>102</v>
      </c>
      <c r="H38" s="58"/>
      <c r="I38" s="58"/>
      <c r="J38" s="58"/>
      <c r="K38" s="58"/>
      <c r="L38" s="58"/>
      <c r="M38" s="59"/>
      <c r="N38" s="60"/>
      <c r="O38" s="259"/>
      <c r="P38" s="58"/>
    </row>
    <row r="39" spans="1:17" ht="13.5" customHeight="1" x14ac:dyDescent="0.3">
      <c r="B39" s="45"/>
      <c r="C39" s="45"/>
      <c r="G39" s="57"/>
      <c r="H39" s="58"/>
      <c r="I39" s="58"/>
      <c r="J39" s="58"/>
      <c r="K39" s="58"/>
      <c r="L39" s="58"/>
      <c r="M39" s="59"/>
      <c r="N39" s="60"/>
      <c r="O39" s="259"/>
      <c r="P39" s="58"/>
    </row>
    <row r="40" spans="1:17" ht="13.5" customHeight="1" x14ac:dyDescent="0.3">
      <c r="B40" s="45"/>
      <c r="C40" s="45"/>
      <c r="G40" s="24"/>
      <c r="H40" s="58"/>
      <c r="I40" s="58"/>
      <c r="J40" s="58"/>
      <c r="K40" s="58"/>
      <c r="L40" s="58"/>
      <c r="M40" s="59"/>
      <c r="N40" s="60"/>
      <c r="O40" s="259"/>
      <c r="P40" s="58"/>
    </row>
    <row r="41" spans="1:17" ht="13.5" customHeight="1" x14ac:dyDescent="0.3">
      <c r="B41" s="45"/>
      <c r="C41" s="45"/>
      <c r="G41" s="57" t="s">
        <v>37</v>
      </c>
      <c r="H41" s="58"/>
      <c r="I41" s="58"/>
      <c r="J41" s="58"/>
      <c r="K41" s="58"/>
      <c r="L41" s="58"/>
      <c r="M41" s="59"/>
      <c r="N41" s="60"/>
      <c r="O41" s="259"/>
      <c r="P41" s="58"/>
    </row>
    <row r="42" spans="1:17" ht="13.5" customHeight="1" x14ac:dyDescent="0.3">
      <c r="B42" s="45"/>
      <c r="C42" s="45"/>
      <c r="D42" s="45" t="s">
        <v>23</v>
      </c>
      <c r="E42" s="45" t="s">
        <v>38</v>
      </c>
      <c r="F42" s="45" t="s">
        <v>92</v>
      </c>
      <c r="G42" s="24" t="s">
        <v>103</v>
      </c>
      <c r="H42" s="58">
        <v>3303218.67</v>
      </c>
      <c r="I42" s="58">
        <v>3010420.28</v>
      </c>
      <c r="J42" s="58">
        <v>1358771.3</v>
      </c>
      <c r="K42" s="58">
        <v>2972120.37152531</v>
      </c>
      <c r="L42" s="58">
        <v>2447501</v>
      </c>
      <c r="M42" s="59">
        <f>L42-K42</f>
        <v>-524619.37152530998</v>
      </c>
      <c r="N42" s="60">
        <f>IF(L42&lt;&gt;0,IF(M42&lt;&gt;0,(IF(M42&lt;0,IF(L42&lt;0,(M42/L42)*(-1),M42/ABS(L42)),M42/ABS(L42))),0),IF(M42=0,0,(IF(M42&gt;0,1,-1))))</f>
        <v>-0.21434899169614638</v>
      </c>
      <c r="O42" s="259">
        <v>3169991.36764454</v>
      </c>
      <c r="P42" s="58">
        <v>197870.99611922799</v>
      </c>
      <c r="Q42" s="55"/>
    </row>
    <row r="43" spans="1:17" ht="13.5" customHeight="1" x14ac:dyDescent="0.3">
      <c r="A43" s="55"/>
      <c r="B43" s="45"/>
      <c r="C43" s="45"/>
      <c r="D43" s="45" t="s">
        <v>23</v>
      </c>
      <c r="E43" s="45" t="s">
        <v>38</v>
      </c>
      <c r="F43" s="45" t="s">
        <v>94</v>
      </c>
      <c r="G43" s="24" t="s">
        <v>104</v>
      </c>
      <c r="H43" s="58">
        <v>3220787.52</v>
      </c>
      <c r="I43" s="58">
        <v>3353089.29</v>
      </c>
      <c r="J43" s="58">
        <v>1220747.21</v>
      </c>
      <c r="K43" s="58">
        <v>2994982.14908842</v>
      </c>
      <c r="L43" s="58">
        <v>2843712.8030640301</v>
      </c>
      <c r="M43" s="59">
        <f>L43-K43</f>
        <v>-151269.34602438984</v>
      </c>
      <c r="N43" s="60">
        <f>IF(L43&lt;&gt;0,IF(M43&lt;&gt;0,(IF(M43&lt;0,IF(L43&lt;0,(M43/L43)*(-1),M43/ABS(L43)),M43/ABS(L43))),0),IF(M43=0,0,(IF(M43&gt;0,1,-1))))</f>
        <v>-5.319431197883305E-2</v>
      </c>
      <c r="O43" s="259">
        <v>2978179.4381139502</v>
      </c>
      <c r="P43" s="58">
        <v>-16802.710974472098</v>
      </c>
      <c r="Q43" s="55"/>
    </row>
    <row r="44" spans="1:17" ht="13.5" customHeight="1" x14ac:dyDescent="0.3">
      <c r="A44" s="55"/>
      <c r="B44" s="45"/>
      <c r="C44" s="45"/>
      <c r="D44" s="45" t="s">
        <v>23</v>
      </c>
      <c r="E44" s="45" t="s">
        <v>38</v>
      </c>
      <c r="F44" s="45" t="s">
        <v>96</v>
      </c>
      <c r="G44" s="24" t="s">
        <v>105</v>
      </c>
      <c r="H44" s="58">
        <v>2775002.8</v>
      </c>
      <c r="I44" s="58">
        <v>2818884.51</v>
      </c>
      <c r="J44" s="58">
        <v>1143366.67</v>
      </c>
      <c r="K44" s="58">
        <v>2572325.3141589998</v>
      </c>
      <c r="L44" s="58">
        <v>2470877.0000000098</v>
      </c>
      <c r="M44" s="59">
        <f>L44-K44</f>
        <v>-101448.31415899005</v>
      </c>
      <c r="N44" s="60">
        <f>IF(L44&lt;&gt;0,IF(M44&lt;&gt;0,(IF(M44&lt;0,IF(L44&lt;0,(M44/L44)*(-1),M44/ABS(L44)),M44/ABS(L44))),0),IF(M44=0,0,(IF(M44&gt;0,1,-1))))</f>
        <v>-4.1057614020847517E-2</v>
      </c>
      <c r="O44" s="259">
        <v>2795080.3591525098</v>
      </c>
      <c r="P44" s="58">
        <v>222755.04499351201</v>
      </c>
      <c r="Q44" s="55"/>
    </row>
    <row r="45" spans="1:17" ht="14" hidden="1" x14ac:dyDescent="0.3">
      <c r="A45" s="55"/>
      <c r="B45" s="45"/>
      <c r="C45" s="45"/>
      <c r="D45" s="45" t="s">
        <v>23</v>
      </c>
      <c r="E45" s="45" t="s">
        <v>38</v>
      </c>
      <c r="F45" s="45" t="s">
        <v>76</v>
      </c>
      <c r="G45" s="64" t="s">
        <v>98</v>
      </c>
      <c r="H45" s="59"/>
      <c r="I45" s="59"/>
      <c r="J45" s="59"/>
      <c r="K45" s="59"/>
      <c r="L45" s="59"/>
      <c r="M45" s="59"/>
      <c r="N45" s="60"/>
      <c r="O45" s="261">
        <v>710360.52979240601</v>
      </c>
      <c r="P45" s="59">
        <v>710360.52979240601</v>
      </c>
      <c r="Q45" s="55"/>
    </row>
    <row r="46" spans="1:17" ht="13.5" customHeight="1" x14ac:dyDescent="0.3">
      <c r="A46" s="55"/>
      <c r="B46" s="45"/>
      <c r="C46" s="45"/>
      <c r="D46" s="45" t="s">
        <v>23</v>
      </c>
      <c r="E46" s="45" t="s">
        <v>38</v>
      </c>
      <c r="F46" s="45" t="s">
        <v>106</v>
      </c>
      <c r="G46" s="24" t="s">
        <v>107</v>
      </c>
      <c r="H46" s="58">
        <v>3448320.84</v>
      </c>
      <c r="I46" s="58">
        <v>3590658.33</v>
      </c>
      <c r="J46" s="58">
        <v>1449923.26</v>
      </c>
      <c r="K46" s="58">
        <v>3162709.3316148701</v>
      </c>
      <c r="L46" s="58">
        <v>3162709</v>
      </c>
      <c r="M46" s="59">
        <f t="shared" ref="M46:M54" si="3">L46-K46</f>
        <v>-0.33161487011238933</v>
      </c>
      <c r="N46" s="60">
        <f t="shared" ref="N46:N54" si="4">IF(L46&lt;&gt;0,IF(M46&lt;&gt;0,(IF(M46&lt;0,IF(L46&lt;0,(M46/L46)*(-1),M46/ABS(L46)),M46/ABS(L46))),0),IF(M46=0,0,(IF(M46&gt;0,1,-1))))</f>
        <v>-1.0485152763418618E-7</v>
      </c>
      <c r="O46" s="259">
        <v>3579386.5652843802</v>
      </c>
      <c r="P46" s="58">
        <v>416677.23366950499</v>
      </c>
      <c r="Q46" s="55"/>
    </row>
    <row r="47" spans="1:17" ht="13.5" customHeight="1" x14ac:dyDescent="0.3">
      <c r="A47" s="55"/>
      <c r="B47" s="45"/>
      <c r="C47" s="45"/>
      <c r="D47" s="45" t="s">
        <v>23</v>
      </c>
      <c r="E47" s="45" t="s">
        <v>38</v>
      </c>
      <c r="F47" s="45" t="s">
        <v>108</v>
      </c>
      <c r="G47" s="24" t="s">
        <v>109</v>
      </c>
      <c r="H47" s="58">
        <v>1067376.3500000001</v>
      </c>
      <c r="I47" s="58">
        <v>967053.2</v>
      </c>
      <c r="J47" s="58">
        <v>309509.71000000002</v>
      </c>
      <c r="K47" s="58">
        <v>606774.39553751901</v>
      </c>
      <c r="L47" s="58">
        <v>597020</v>
      </c>
      <c r="M47" s="59">
        <f t="shared" si="3"/>
        <v>-9754.3955375190126</v>
      </c>
      <c r="N47" s="60">
        <f t="shared" si="4"/>
        <v>-1.6338473648318336E-2</v>
      </c>
      <c r="O47" s="259">
        <v>794049.95416001603</v>
      </c>
      <c r="P47" s="58">
        <v>187275.55862249699</v>
      </c>
      <c r="Q47" s="55"/>
    </row>
    <row r="48" spans="1:17" ht="13.5" customHeight="1" x14ac:dyDescent="0.3">
      <c r="A48" s="55"/>
      <c r="B48" s="45"/>
      <c r="C48" s="45"/>
      <c r="D48" s="45" t="s">
        <v>23</v>
      </c>
      <c r="E48" s="45" t="s">
        <v>38</v>
      </c>
      <c r="F48" s="45" t="s">
        <v>110</v>
      </c>
      <c r="G48" s="24" t="s">
        <v>111</v>
      </c>
      <c r="H48" s="58">
        <v>1633127.67</v>
      </c>
      <c r="I48" s="58">
        <v>1335507.52</v>
      </c>
      <c r="J48" s="58">
        <v>550636.31999999995</v>
      </c>
      <c r="K48" s="58">
        <v>1032423.1314807</v>
      </c>
      <c r="L48" s="58">
        <v>1314156</v>
      </c>
      <c r="M48" s="59">
        <f t="shared" si="3"/>
        <v>281732.86851930001</v>
      </c>
      <c r="N48" s="60">
        <f t="shared" si="4"/>
        <v>0.2143831238599527</v>
      </c>
      <c r="O48" s="259">
        <v>1360356.07623239</v>
      </c>
      <c r="P48" s="58">
        <v>327932.94475168601</v>
      </c>
      <c r="Q48" s="55"/>
    </row>
    <row r="49" spans="1:17" ht="13.5" customHeight="1" x14ac:dyDescent="0.3">
      <c r="A49" s="55"/>
      <c r="B49" s="45"/>
      <c r="C49" s="45"/>
      <c r="D49" s="45" t="s">
        <v>23</v>
      </c>
      <c r="E49" s="45" t="s">
        <v>38</v>
      </c>
      <c r="F49" s="45" t="s">
        <v>112</v>
      </c>
      <c r="G49" s="24" t="s">
        <v>113</v>
      </c>
      <c r="H49" s="58">
        <v>167208.42000000001</v>
      </c>
      <c r="I49" s="58">
        <v>145540.85999999999</v>
      </c>
      <c r="J49" s="58">
        <v>757018.03</v>
      </c>
      <c r="K49" s="58">
        <v>1539728.84835945</v>
      </c>
      <c r="L49" s="58">
        <v>1560818</v>
      </c>
      <c r="M49" s="59">
        <f t="shared" si="3"/>
        <v>21089.151640550001</v>
      </c>
      <c r="N49" s="60">
        <f t="shared" si="4"/>
        <v>1.3511602019293729E-2</v>
      </c>
      <c r="O49" s="259">
        <v>2563352.9695035</v>
      </c>
      <c r="P49" s="58">
        <v>1023624.12114405</v>
      </c>
      <c r="Q49" s="55"/>
    </row>
    <row r="50" spans="1:17" ht="14" hidden="1" x14ac:dyDescent="0.3">
      <c r="A50" s="55"/>
      <c r="D50" s="45" t="s">
        <v>23</v>
      </c>
      <c r="E50" s="45" t="s">
        <v>38</v>
      </c>
      <c r="F50" s="45" t="s">
        <v>114</v>
      </c>
      <c r="G50" s="64" t="s">
        <v>100</v>
      </c>
      <c r="H50" s="59">
        <v>1620522.31</v>
      </c>
      <c r="I50" s="59">
        <v>2399078.4500000002</v>
      </c>
      <c r="J50" s="59">
        <v>775336.71</v>
      </c>
      <c r="K50" s="59">
        <v>315945.99999999901</v>
      </c>
      <c r="L50" s="59">
        <v>340579.00000000099</v>
      </c>
      <c r="M50" s="59">
        <f t="shared" si="3"/>
        <v>24633.000000001979</v>
      </c>
      <c r="N50" s="60">
        <f t="shared" si="4"/>
        <v>7.2326831660207785E-2</v>
      </c>
      <c r="O50" s="261">
        <v>1303178</v>
      </c>
      <c r="P50" s="59">
        <v>987232</v>
      </c>
      <c r="Q50" s="55"/>
    </row>
    <row r="51" spans="1:17" ht="14" hidden="1" x14ac:dyDescent="0.3">
      <c r="D51" s="45" t="s">
        <v>23</v>
      </c>
      <c r="E51" s="45" t="s">
        <v>38</v>
      </c>
      <c r="F51" s="45" t="s">
        <v>115</v>
      </c>
      <c r="G51" s="64" t="s">
        <v>100</v>
      </c>
      <c r="H51" s="59">
        <v>-6093927.3099999996</v>
      </c>
      <c r="I51" s="59">
        <v>-3777266.68</v>
      </c>
      <c r="J51" s="59">
        <v>-1325769.53</v>
      </c>
      <c r="K51" s="59">
        <v>-4647076.2499599997</v>
      </c>
      <c r="L51" s="59">
        <v>-3951323</v>
      </c>
      <c r="M51" s="59">
        <f t="shared" si="3"/>
        <v>695753.2499599997</v>
      </c>
      <c r="N51" s="60">
        <f t="shared" si="4"/>
        <v>0.17608108726115271</v>
      </c>
      <c r="O51" s="261">
        <v>-6770373</v>
      </c>
      <c r="P51" s="59">
        <v>-2123296.7500399998</v>
      </c>
      <c r="Q51" s="55"/>
    </row>
    <row r="52" spans="1:17" ht="14" hidden="1" x14ac:dyDescent="0.3">
      <c r="D52" s="45" t="s">
        <v>23</v>
      </c>
      <c r="E52" s="45" t="s">
        <v>71</v>
      </c>
      <c r="F52" s="45" t="s">
        <v>115</v>
      </c>
      <c r="G52" s="64" t="s">
        <v>100</v>
      </c>
      <c r="H52" s="59">
        <v>-7534707.7199999997</v>
      </c>
      <c r="I52" s="59">
        <v>-5894950.96</v>
      </c>
      <c r="J52" s="59">
        <v>-1471267.52</v>
      </c>
      <c r="K52" s="59">
        <v>-4890612.2499599997</v>
      </c>
      <c r="L52" s="59">
        <v>-4255664</v>
      </c>
      <c r="M52" s="59">
        <f t="shared" si="3"/>
        <v>634948.2499599997</v>
      </c>
      <c r="N52" s="60">
        <f t="shared" si="4"/>
        <v>0.14920074751202156</v>
      </c>
      <c r="O52" s="261">
        <v>-7032185</v>
      </c>
      <c r="P52" s="59">
        <v>-2141572.7500399998</v>
      </c>
    </row>
    <row r="53" spans="1:17" ht="14" hidden="1" x14ac:dyDescent="0.3">
      <c r="D53" s="45" t="s">
        <v>23</v>
      </c>
      <c r="E53" s="45" t="s">
        <v>38</v>
      </c>
      <c r="F53" s="45" t="s">
        <v>86</v>
      </c>
      <c r="G53" s="64" t="s">
        <v>100</v>
      </c>
      <c r="H53" s="59">
        <v>101716.18</v>
      </c>
      <c r="I53" s="59">
        <v>92844.79</v>
      </c>
      <c r="J53" s="59">
        <v>26296.799999999999</v>
      </c>
      <c r="K53" s="59">
        <v>110000</v>
      </c>
      <c r="L53" s="59">
        <v>110000</v>
      </c>
      <c r="M53" s="59">
        <f t="shared" si="3"/>
        <v>0</v>
      </c>
      <c r="N53" s="60">
        <f t="shared" si="4"/>
        <v>0</v>
      </c>
      <c r="O53" s="261">
        <v>105000</v>
      </c>
      <c r="P53" s="59">
        <v>-5000.00000000004</v>
      </c>
    </row>
    <row r="54" spans="1:17" ht="13.5" customHeight="1" thickBot="1" x14ac:dyDescent="0.35">
      <c r="B54" s="45"/>
      <c r="C54" s="45"/>
      <c r="D54" s="45"/>
      <c r="E54" s="45"/>
      <c r="F54" s="45"/>
      <c r="G54" s="24" t="s">
        <v>116</v>
      </c>
      <c r="H54" s="58">
        <f>H50+H51-H52-H53</f>
        <v>2959586.5399999996</v>
      </c>
      <c r="I54" s="58">
        <f>I50+I51-I52-I53</f>
        <v>4423917.9400000004</v>
      </c>
      <c r="J54" s="58">
        <f>J50+J51-J52-J53</f>
        <v>894537.89999999991</v>
      </c>
      <c r="K54" s="58">
        <f>K50+K51-K52-K53</f>
        <v>449481.99999999907</v>
      </c>
      <c r="L54" s="58">
        <f>L50+L51-L52-L53</f>
        <v>534920.00000000093</v>
      </c>
      <c r="M54" s="59">
        <f t="shared" si="3"/>
        <v>85438.000000001863</v>
      </c>
      <c r="N54" s="60">
        <f t="shared" si="4"/>
        <v>0.159721079787635</v>
      </c>
      <c r="O54" s="259">
        <f>O50+O51-O52-O53</f>
        <v>1459990</v>
      </c>
      <c r="P54" s="58">
        <f>P50+P51-P52-P53</f>
        <v>1010508</v>
      </c>
    </row>
    <row r="55" spans="1:17" ht="13.5" customHeight="1" thickBot="1" x14ac:dyDescent="0.35">
      <c r="B55" s="45"/>
      <c r="C55" s="45"/>
      <c r="D55" s="45"/>
      <c r="E55" s="45"/>
      <c r="F55" s="45"/>
      <c r="G55" s="57" t="s">
        <v>117</v>
      </c>
      <c r="H55" s="61">
        <f t="shared" ref="H55:P55" si="5">H42+H44+H43+H46+H47+H48+H49+H54</f>
        <v>18574628.809999999</v>
      </c>
      <c r="I55" s="61">
        <f t="shared" si="5"/>
        <v>19645071.929999996</v>
      </c>
      <c r="J55" s="61">
        <f t="shared" si="5"/>
        <v>7684510.4000000004</v>
      </c>
      <c r="K55" s="61">
        <f t="shared" si="5"/>
        <v>15330545.541765269</v>
      </c>
      <c r="L55" s="61">
        <f t="shared" si="5"/>
        <v>14931713.803064041</v>
      </c>
      <c r="M55" s="61">
        <f t="shared" si="5"/>
        <v>-398831.73870122712</v>
      </c>
      <c r="N55" s="61">
        <f t="shared" si="5"/>
        <v>6.2676309471208461E-2</v>
      </c>
      <c r="O55" s="260">
        <f t="shared" si="5"/>
        <v>18700386.730091289</v>
      </c>
      <c r="P55" s="61">
        <f t="shared" si="5"/>
        <v>3369841.1883260058</v>
      </c>
    </row>
    <row r="56" spans="1:17" ht="13.5" customHeight="1" thickBot="1" x14ac:dyDescent="0.35">
      <c r="B56" s="45"/>
      <c r="C56" s="45"/>
      <c r="D56" s="45"/>
      <c r="E56" s="45"/>
      <c r="F56" s="45"/>
      <c r="G56" s="24" t="s">
        <v>100</v>
      </c>
      <c r="H56" s="58"/>
      <c r="I56" s="58"/>
      <c r="J56" s="58"/>
      <c r="K56" s="58"/>
      <c r="L56" s="58"/>
      <c r="M56" s="59"/>
      <c r="N56" s="60"/>
      <c r="O56" s="259"/>
      <c r="P56" s="58"/>
    </row>
    <row r="57" spans="1:17" ht="13.5" customHeight="1" thickBot="1" x14ac:dyDescent="0.35">
      <c r="A57" s="55"/>
      <c r="B57" s="45"/>
      <c r="C57" s="45"/>
      <c r="D57" s="45"/>
      <c r="E57" s="45"/>
      <c r="F57" s="45"/>
      <c r="G57" s="57" t="s">
        <v>118</v>
      </c>
      <c r="H57" s="61">
        <f>H37-H55</f>
        <v>-4111856.2199999969</v>
      </c>
      <c r="I57" s="61">
        <f>I37-I55</f>
        <v>-9573067.5599999968</v>
      </c>
      <c r="J57" s="61">
        <f>J37-J55</f>
        <v>-2047010.0700000003</v>
      </c>
      <c r="K57" s="61">
        <f>K37-K55</f>
        <v>215970.96682746336</v>
      </c>
      <c r="L57" s="61">
        <f>L37-L55</f>
        <v>-1479601.559730716</v>
      </c>
      <c r="M57" s="62">
        <f>0-M55</f>
        <v>398831.73870122712</v>
      </c>
      <c r="N57" s="63">
        <f>0-N55</f>
        <v>-6.2676309471208461E-2</v>
      </c>
      <c r="O57" s="262">
        <f>O37-O55</f>
        <v>-1076266.7465935722</v>
      </c>
      <c r="P57" s="61">
        <f>P37-P55</f>
        <v>-1292237.7134210281</v>
      </c>
      <c r="Q57" s="55"/>
    </row>
    <row r="58" spans="1:17" ht="13.5" customHeight="1" x14ac:dyDescent="0.3">
      <c r="B58" s="45"/>
      <c r="C58" s="45"/>
      <c r="G58" s="57" t="s">
        <v>21</v>
      </c>
      <c r="H58" s="66"/>
      <c r="I58" s="66"/>
      <c r="J58" s="66"/>
      <c r="K58" s="66"/>
      <c r="L58" s="66"/>
      <c r="M58" s="67"/>
      <c r="N58" s="68"/>
      <c r="O58" s="66"/>
      <c r="P58" s="66"/>
    </row>
  </sheetData>
  <pageMargins left="1" right="1" top="1" bottom="1" header="0.5" footer="0.5"/>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P91"/>
  <sheetViews>
    <sheetView workbookViewId="0">
      <pane xSplit="5" ySplit="6" topLeftCell="F7" activePane="bottomRight" state="frozen"/>
      <selection pane="topRight" activeCell="F1" sqref="F1"/>
      <selection pane="bottomLeft" activeCell="A7" sqref="A7"/>
      <selection pane="bottomRight" activeCell="M4" sqref="M4"/>
    </sheetView>
  </sheetViews>
  <sheetFormatPr defaultColWidth="9.1796875" defaultRowHeight="13.5" customHeight="1" x14ac:dyDescent="0.2"/>
  <cols>
    <col min="1" max="1" width="10.1796875" style="43" customWidth="1"/>
    <col min="2" max="4" width="9.1796875" style="43" hidden="1" customWidth="1"/>
    <col min="5" max="5" width="29.1796875" style="43" customWidth="1"/>
    <col min="6" max="10" width="13.54296875" style="43" customWidth="1"/>
    <col min="11" max="12" width="9.1796875" style="43" hidden="1" customWidth="1"/>
    <col min="13" max="13" width="13.54296875" style="43" customWidth="1"/>
    <col min="14" max="15" width="9.1796875" style="43" hidden="1" customWidth="1"/>
    <col min="16" max="16" width="11.453125" style="43" customWidth="1"/>
    <col min="17" max="17" width="9.1796875" style="44" customWidth="1"/>
    <col min="18" max="16384" width="9.1796875" style="44"/>
  </cols>
  <sheetData>
    <row r="1" spans="1:16" ht="27" customHeight="1" x14ac:dyDescent="0.2">
      <c r="A1" s="71"/>
      <c r="B1" s="72"/>
      <c r="C1" s="72"/>
      <c r="D1" s="72"/>
      <c r="E1" s="313" t="s">
        <v>61</v>
      </c>
      <c r="F1" s="313"/>
      <c r="G1" s="313"/>
      <c r="H1" s="313"/>
      <c r="I1" s="313"/>
      <c r="J1" s="313"/>
      <c r="K1" s="314"/>
      <c r="L1" s="314"/>
      <c r="M1" s="315"/>
      <c r="N1" s="314"/>
      <c r="O1" s="314"/>
      <c r="P1" s="315"/>
    </row>
    <row r="2" spans="1:16" ht="27" customHeight="1" x14ac:dyDescent="0.2">
      <c r="A2" s="71"/>
      <c r="B2" s="72"/>
      <c r="C2" s="72"/>
      <c r="D2" s="72"/>
      <c r="E2" s="316" t="s">
        <v>322</v>
      </c>
      <c r="F2" s="316"/>
      <c r="G2" s="316"/>
      <c r="H2" s="316"/>
      <c r="I2" s="316"/>
      <c r="J2" s="316"/>
      <c r="K2" s="317"/>
      <c r="L2" s="317"/>
      <c r="M2" s="316"/>
      <c r="N2" s="317"/>
      <c r="O2" s="317"/>
      <c r="P2" s="316"/>
    </row>
    <row r="3" spans="1:16" ht="13.5" customHeight="1" x14ac:dyDescent="0.2">
      <c r="A3" s="74"/>
      <c r="B3" s="75"/>
      <c r="C3" s="75"/>
      <c r="D3" s="75"/>
      <c r="E3" s="74"/>
      <c r="F3" s="74"/>
      <c r="G3" s="74"/>
      <c r="H3" s="74"/>
      <c r="I3" s="74"/>
      <c r="J3" s="74"/>
      <c r="K3" s="76"/>
      <c r="L3" s="76"/>
      <c r="M3" s="308" t="s">
        <v>343</v>
      </c>
      <c r="N3" s="76"/>
      <c r="O3" s="76"/>
      <c r="P3" s="77"/>
    </row>
    <row r="4" spans="1:16" ht="46.5" customHeight="1" x14ac:dyDescent="0.2">
      <c r="A4" s="1"/>
      <c r="B4" s="2"/>
      <c r="C4" s="78"/>
      <c r="D4" s="2"/>
      <c r="E4" s="1"/>
      <c r="F4" s="14" t="s">
        <v>2</v>
      </c>
      <c r="G4" s="14" t="s">
        <v>3</v>
      </c>
      <c r="H4" s="14" t="s">
        <v>4</v>
      </c>
      <c r="I4" s="14" t="s">
        <v>5</v>
      </c>
      <c r="J4" s="14" t="s">
        <v>6</v>
      </c>
      <c r="K4" s="15" t="s">
        <v>7</v>
      </c>
      <c r="L4" s="79" t="s">
        <v>8</v>
      </c>
      <c r="M4" s="256" t="s">
        <v>9</v>
      </c>
      <c r="N4" s="15" t="s">
        <v>119</v>
      </c>
      <c r="O4" s="16" t="s">
        <v>120</v>
      </c>
      <c r="P4" s="80"/>
    </row>
    <row r="5" spans="1:16" ht="10" hidden="1" x14ac:dyDescent="0.2">
      <c r="A5" s="11"/>
      <c r="B5" s="11"/>
      <c r="C5" s="11"/>
      <c r="D5" s="81"/>
      <c r="E5" s="11"/>
      <c r="F5" s="82" t="s">
        <v>12</v>
      </c>
      <c r="G5" s="82" t="s">
        <v>13</v>
      </c>
      <c r="H5" s="82" t="s">
        <v>14</v>
      </c>
      <c r="I5" s="82" t="s">
        <v>15</v>
      </c>
      <c r="J5" s="1" t="s">
        <v>15</v>
      </c>
      <c r="K5" s="2"/>
      <c r="L5" s="2"/>
      <c r="M5" s="263" t="s">
        <v>16</v>
      </c>
      <c r="N5" s="2"/>
      <c r="O5" s="2"/>
    </row>
    <row r="6" spans="1:16" ht="10" hidden="1" x14ac:dyDescent="0.2">
      <c r="A6" s="18"/>
      <c r="B6" s="18"/>
      <c r="C6" s="18"/>
      <c r="D6" s="83"/>
      <c r="E6" s="84" t="s">
        <v>121</v>
      </c>
      <c r="F6" s="82" t="s">
        <v>17</v>
      </c>
      <c r="G6" s="82" t="s">
        <v>17</v>
      </c>
      <c r="H6" s="82" t="s">
        <v>17</v>
      </c>
      <c r="I6" s="82" t="s">
        <v>18</v>
      </c>
      <c r="J6" s="1" t="s">
        <v>19</v>
      </c>
      <c r="K6" s="2"/>
      <c r="L6" s="2"/>
      <c r="M6" s="263" t="s">
        <v>20</v>
      </c>
      <c r="N6" s="2"/>
      <c r="O6" s="2"/>
    </row>
    <row r="7" spans="1:16" ht="13.5" customHeight="1" x14ac:dyDescent="0.2">
      <c r="B7" s="2"/>
      <c r="C7" s="2"/>
      <c r="D7" s="2"/>
      <c r="E7" s="21" t="s">
        <v>21</v>
      </c>
      <c r="J7" s="1"/>
      <c r="K7" s="4"/>
      <c r="L7" s="4"/>
      <c r="M7" s="264"/>
      <c r="N7" s="4"/>
      <c r="O7" s="4"/>
      <c r="P7" s="3"/>
    </row>
    <row r="8" spans="1:16" ht="10" hidden="1" x14ac:dyDescent="0.2">
      <c r="A8" s="2"/>
      <c r="B8" s="2"/>
      <c r="C8" s="2" t="s">
        <v>22</v>
      </c>
      <c r="D8" s="2" t="s">
        <v>122</v>
      </c>
      <c r="E8" s="2" t="s">
        <v>123</v>
      </c>
      <c r="F8" s="17">
        <v>0</v>
      </c>
      <c r="G8" s="17">
        <v>0</v>
      </c>
      <c r="H8" s="17">
        <v>0</v>
      </c>
      <c r="I8" s="17">
        <v>0</v>
      </c>
      <c r="J8" s="17">
        <v>0</v>
      </c>
      <c r="K8" s="17">
        <f t="shared" ref="K8:K15" si="0">J8-I8</f>
        <v>0</v>
      </c>
      <c r="L8" s="85">
        <f t="shared" ref="L8:L15" si="1">IF(ROUND(K8,0)=0,0,(K8/ABS(I8)))</f>
        <v>0</v>
      </c>
      <c r="M8" s="226">
        <v>0</v>
      </c>
      <c r="N8" s="17">
        <f t="shared" ref="N8:N15" si="2">M8-J8</f>
        <v>0</v>
      </c>
      <c r="O8" s="85">
        <f t="shared" ref="O8:O15" si="3">IF(ROUND(N8,0)=0,0,(N8/ABS(M8)))</f>
        <v>0</v>
      </c>
      <c r="P8" s="2"/>
    </row>
    <row r="9" spans="1:16" ht="15" customHeight="1" x14ac:dyDescent="0.2">
      <c r="B9" s="2"/>
      <c r="C9" s="2" t="s">
        <v>22</v>
      </c>
      <c r="D9" s="2" t="s">
        <v>124</v>
      </c>
      <c r="E9" s="1" t="s">
        <v>125</v>
      </c>
      <c r="F9" s="25">
        <v>2913106.07</v>
      </c>
      <c r="G9" s="25">
        <v>2582392.2000000002</v>
      </c>
      <c r="H9" s="25">
        <v>1191045.8500000001</v>
      </c>
      <c r="I9" s="25">
        <v>2672552.96</v>
      </c>
      <c r="J9" s="25">
        <v>2466324.9999999902</v>
      </c>
      <c r="K9" s="26">
        <f t="shared" si="0"/>
        <v>-206227.96000000974</v>
      </c>
      <c r="L9" s="86">
        <f t="shared" si="1"/>
        <v>-7.716515372627443E-2</v>
      </c>
      <c r="M9" s="229">
        <v>2593384</v>
      </c>
      <c r="N9" s="17">
        <f t="shared" si="2"/>
        <v>127059.00000000978</v>
      </c>
      <c r="O9" s="85">
        <f t="shared" si="3"/>
        <v>4.8993515807921148E-2</v>
      </c>
    </row>
    <row r="10" spans="1:16" ht="15" customHeight="1" x14ac:dyDescent="0.2">
      <c r="B10" s="2"/>
      <c r="C10" s="2" t="s">
        <v>22</v>
      </c>
      <c r="D10" s="2" t="s">
        <v>126</v>
      </c>
      <c r="E10" s="1" t="s">
        <v>127</v>
      </c>
      <c r="F10" s="25">
        <v>4552324.55</v>
      </c>
      <c r="G10" s="25">
        <v>4297559.05</v>
      </c>
      <c r="H10" s="25">
        <v>2024419.1</v>
      </c>
      <c r="I10" s="25">
        <v>4389018</v>
      </c>
      <c r="J10" s="25">
        <v>3938834</v>
      </c>
      <c r="K10" s="26">
        <f t="shared" si="0"/>
        <v>-450184</v>
      </c>
      <c r="L10" s="86">
        <f t="shared" si="1"/>
        <v>-0.10257055222831166</v>
      </c>
      <c r="M10" s="229">
        <v>4393243</v>
      </c>
      <c r="N10" s="17">
        <f t="shared" si="2"/>
        <v>454409</v>
      </c>
      <c r="O10" s="85">
        <f t="shared" si="3"/>
        <v>0.10343361384744709</v>
      </c>
    </row>
    <row r="11" spans="1:16" ht="15" customHeight="1" x14ac:dyDescent="0.2">
      <c r="B11" s="2"/>
      <c r="C11" s="2" t="s">
        <v>22</v>
      </c>
      <c r="D11" s="2" t="s">
        <v>128</v>
      </c>
      <c r="E11" s="1" t="s">
        <v>129</v>
      </c>
      <c r="F11" s="25">
        <v>910926.28</v>
      </c>
      <c r="G11" s="25">
        <v>694105.52</v>
      </c>
      <c r="H11" s="25">
        <v>274143.96999999997</v>
      </c>
      <c r="I11" s="25">
        <v>707529</v>
      </c>
      <c r="J11" s="25">
        <v>699342</v>
      </c>
      <c r="K11" s="26">
        <f t="shared" si="0"/>
        <v>-8187</v>
      </c>
      <c r="L11" s="86">
        <f t="shared" si="1"/>
        <v>-1.1571257149883609E-2</v>
      </c>
      <c r="M11" s="229">
        <v>712773</v>
      </c>
      <c r="N11" s="17">
        <f t="shared" si="2"/>
        <v>13431</v>
      </c>
      <c r="O11" s="85">
        <f t="shared" si="3"/>
        <v>1.8843306354196919E-2</v>
      </c>
    </row>
    <row r="12" spans="1:16" ht="15" customHeight="1" x14ac:dyDescent="0.2">
      <c r="B12" s="2"/>
      <c r="C12" s="2" t="s">
        <v>22</v>
      </c>
      <c r="D12" s="2" t="s">
        <v>130</v>
      </c>
      <c r="E12" s="1" t="s">
        <v>131</v>
      </c>
      <c r="F12" s="25">
        <v>1085308.26</v>
      </c>
      <c r="G12" s="25">
        <v>1015510.67</v>
      </c>
      <c r="H12" s="25">
        <v>412119.03999999998</v>
      </c>
      <c r="I12" s="25">
        <v>1201594</v>
      </c>
      <c r="J12" s="25">
        <v>1077154</v>
      </c>
      <c r="K12" s="26">
        <f t="shared" si="0"/>
        <v>-124440</v>
      </c>
      <c r="L12" s="86">
        <f t="shared" si="1"/>
        <v>-0.10356243456608472</v>
      </c>
      <c r="M12" s="229">
        <v>1101168</v>
      </c>
      <c r="N12" s="17">
        <f t="shared" si="2"/>
        <v>24014</v>
      </c>
      <c r="O12" s="85">
        <f t="shared" si="3"/>
        <v>2.1807753222033332E-2</v>
      </c>
    </row>
    <row r="13" spans="1:16" ht="15" customHeight="1" x14ac:dyDescent="0.2">
      <c r="B13" s="2"/>
      <c r="C13" s="2" t="s">
        <v>22</v>
      </c>
      <c r="D13" s="2" t="s">
        <v>132</v>
      </c>
      <c r="E13" s="1" t="s">
        <v>133</v>
      </c>
      <c r="F13" s="25">
        <v>735683.21</v>
      </c>
      <c r="G13" s="25">
        <v>551934.9</v>
      </c>
      <c r="H13" s="25">
        <v>293062.99</v>
      </c>
      <c r="I13" s="25">
        <v>535931</v>
      </c>
      <c r="J13" s="25">
        <v>538724</v>
      </c>
      <c r="K13" s="26">
        <f t="shared" si="0"/>
        <v>2793</v>
      </c>
      <c r="L13" s="86">
        <f t="shared" si="1"/>
        <v>5.211491777859463E-3</v>
      </c>
      <c r="M13" s="229">
        <v>0</v>
      </c>
      <c r="N13" s="17">
        <f t="shared" si="2"/>
        <v>-538724</v>
      </c>
      <c r="O13" s="85" t="e">
        <f t="shared" si="3"/>
        <v>#DIV/0!</v>
      </c>
    </row>
    <row r="14" spans="1:16" ht="15" customHeight="1" thickBot="1" x14ac:dyDescent="0.25">
      <c r="A14" s="87"/>
      <c r="B14" s="81"/>
      <c r="C14" s="2" t="s">
        <v>22</v>
      </c>
      <c r="D14" s="2" t="s">
        <v>134</v>
      </c>
      <c r="E14" s="1" t="s">
        <v>135</v>
      </c>
      <c r="F14" s="25">
        <v>622182.59</v>
      </c>
      <c r="G14" s="25">
        <v>350464.43</v>
      </c>
      <c r="H14" s="25">
        <v>199420.58</v>
      </c>
      <c r="I14" s="25">
        <v>526007</v>
      </c>
      <c r="J14" s="25">
        <v>483322</v>
      </c>
      <c r="K14" s="26">
        <f t="shared" si="0"/>
        <v>-42685</v>
      </c>
      <c r="L14" s="86">
        <f t="shared" si="1"/>
        <v>-8.1149110182944337E-2</v>
      </c>
      <c r="M14" s="229">
        <v>478089.00000000099</v>
      </c>
      <c r="N14" s="17">
        <f t="shared" si="2"/>
        <v>-5232.9999999990105</v>
      </c>
      <c r="O14" s="85">
        <f t="shared" si="3"/>
        <v>-1.094566074517297E-2</v>
      </c>
    </row>
    <row r="15" spans="1:16" ht="15" customHeight="1" thickBot="1" x14ac:dyDescent="0.25">
      <c r="A15" s="1"/>
      <c r="B15" s="2"/>
      <c r="C15" s="2"/>
      <c r="D15" s="2"/>
      <c r="E15" s="21" t="s">
        <v>136</v>
      </c>
      <c r="F15" s="61">
        <f>F8+F9+F10+F11+F12+F13+F14+0</f>
        <v>10819530.960000001</v>
      </c>
      <c r="G15" s="61">
        <f>G8+G9+G10+G11+G12+G13+G14+0</f>
        <v>9491966.7699999996</v>
      </c>
      <c r="H15" s="61">
        <f>H8+H9+H10+H11+H12+H13+H14+0</f>
        <v>4394211.53</v>
      </c>
      <c r="I15" s="61">
        <f>I8+I9+I10+I11+I12+I13+I14+0</f>
        <v>10032631.960000001</v>
      </c>
      <c r="J15" s="61">
        <f>J8+J9+J10+J11+J12+J13+J14+0</f>
        <v>9203700.9999999907</v>
      </c>
      <c r="K15" s="62">
        <f t="shared" si="0"/>
        <v>-828930.96000001021</v>
      </c>
      <c r="L15" s="88">
        <f t="shared" si="1"/>
        <v>-8.2623479392541194E-2</v>
      </c>
      <c r="M15" s="260">
        <f>M8+M9+M10+M11+M12+M13+M14+0</f>
        <v>9278657.0000000019</v>
      </c>
      <c r="N15" s="89">
        <f t="shared" si="2"/>
        <v>74956.000000011176</v>
      </c>
      <c r="O15" s="90">
        <f t="shared" si="3"/>
        <v>8.0783242661099722E-3</v>
      </c>
      <c r="P15" s="1"/>
    </row>
    <row r="16" spans="1:16" ht="14.25" customHeight="1" x14ac:dyDescent="0.2">
      <c r="B16" s="2"/>
      <c r="C16" s="2"/>
      <c r="D16" s="2"/>
      <c r="F16" s="25"/>
      <c r="G16" s="25"/>
      <c r="H16" s="25"/>
      <c r="I16" s="25"/>
      <c r="J16" s="25"/>
      <c r="K16" s="26"/>
      <c r="L16" s="26"/>
      <c r="M16" s="229"/>
      <c r="N16" s="2"/>
      <c r="O16" s="2"/>
    </row>
    <row r="17" spans="1:15" ht="10" hidden="1" x14ac:dyDescent="0.2">
      <c r="B17" s="2"/>
      <c r="C17" s="2"/>
      <c r="D17" s="2"/>
      <c r="E17" s="20" t="s">
        <v>137</v>
      </c>
      <c r="F17" s="25"/>
      <c r="G17" s="25"/>
      <c r="H17" s="25"/>
      <c r="I17" s="25"/>
      <c r="J17" s="25"/>
      <c r="K17" s="26"/>
      <c r="L17" s="26"/>
      <c r="M17" s="229"/>
      <c r="N17" s="2"/>
      <c r="O17" s="2"/>
    </row>
    <row r="18" spans="1:15" ht="10" hidden="1" x14ac:dyDescent="0.2">
      <c r="B18" s="2"/>
      <c r="C18" s="2" t="s">
        <v>138</v>
      </c>
      <c r="D18" s="2" t="s">
        <v>122</v>
      </c>
      <c r="E18" s="2" t="s">
        <v>123</v>
      </c>
      <c r="F18" s="25">
        <v>238731.28599999999</v>
      </c>
      <c r="G18" s="25">
        <v>331458.46600000001</v>
      </c>
      <c r="H18" s="25">
        <v>191522.57</v>
      </c>
      <c r="I18" s="25">
        <v>185744.396535548</v>
      </c>
      <c r="J18" s="25">
        <v>196363.99999999901</v>
      </c>
      <c r="K18" s="26">
        <f t="shared" ref="K18:K28" si="4">J18-I18</f>
        <v>10619.603464451007</v>
      </c>
      <c r="L18" s="86">
        <f t="shared" ref="L18:L28" si="5">IF(ROUND(K18,0)=0,0,(K18/ABS(I18)))</f>
        <v>5.7173210403785257E-2</v>
      </c>
      <c r="M18" s="229">
        <v>217208.860305329</v>
      </c>
      <c r="N18" s="17">
        <f t="shared" ref="N18:N28" si="6">M18-J18</f>
        <v>20844.860305329988</v>
      </c>
      <c r="O18" s="85">
        <f t="shared" ref="O18:O28" si="7">IF(ROUND(N18,0)=0,0,(N18/ABS(M18)))</f>
        <v>9.5966896912163313E-2</v>
      </c>
    </row>
    <row r="19" spans="1:15" ht="10" hidden="1" x14ac:dyDescent="0.2">
      <c r="B19" s="2"/>
      <c r="C19" s="2" t="s">
        <v>138</v>
      </c>
      <c r="D19" s="2" t="s">
        <v>124</v>
      </c>
      <c r="E19" s="2" t="s">
        <v>125</v>
      </c>
      <c r="F19" s="25">
        <v>3694876.0159999998</v>
      </c>
      <c r="G19" s="25">
        <v>4072137.8259999999</v>
      </c>
      <c r="H19" s="25">
        <v>1460917.27</v>
      </c>
      <c r="I19" s="25">
        <v>3129050.4746882399</v>
      </c>
      <c r="J19" s="25">
        <v>2931741</v>
      </c>
      <c r="K19" s="26">
        <f t="shared" si="4"/>
        <v>-197309.47468823986</v>
      </c>
      <c r="L19" s="86">
        <f t="shared" si="5"/>
        <v>-6.3057300060938973E-2</v>
      </c>
      <c r="M19" s="229">
        <v>3047953.1911305101</v>
      </c>
      <c r="N19" s="17">
        <f t="shared" si="6"/>
        <v>116212.19113051007</v>
      </c>
      <c r="O19" s="85">
        <f t="shared" si="7"/>
        <v>3.8127944834810946E-2</v>
      </c>
    </row>
    <row r="20" spans="1:15" ht="10" hidden="1" x14ac:dyDescent="0.2">
      <c r="B20" s="2"/>
      <c r="C20" s="2" t="s">
        <v>42</v>
      </c>
      <c r="D20" s="2" t="s">
        <v>139</v>
      </c>
      <c r="E20" s="2"/>
      <c r="F20" s="25">
        <v>0</v>
      </c>
      <c r="G20" s="25">
        <v>0</v>
      </c>
      <c r="H20" s="25">
        <v>0</v>
      </c>
      <c r="I20" s="25">
        <v>0</v>
      </c>
      <c r="J20" s="25">
        <v>11226.666666666701</v>
      </c>
      <c r="K20" s="26">
        <f t="shared" si="4"/>
        <v>11226.666666666701</v>
      </c>
      <c r="L20" s="86" t="e">
        <f t="shared" si="5"/>
        <v>#DIV/0!</v>
      </c>
      <c r="M20" s="229">
        <v>0</v>
      </c>
      <c r="N20" s="17">
        <f t="shared" si="6"/>
        <v>-11226.666666666701</v>
      </c>
      <c r="O20" s="85" t="e">
        <f t="shared" si="7"/>
        <v>#DIV/0!</v>
      </c>
    </row>
    <row r="21" spans="1:15" ht="10" hidden="1" x14ac:dyDescent="0.2">
      <c r="B21" s="2"/>
      <c r="C21" s="2" t="s">
        <v>42</v>
      </c>
      <c r="D21" s="2" t="s">
        <v>140</v>
      </c>
      <c r="E21" s="2"/>
      <c r="F21" s="25">
        <v>264285</v>
      </c>
      <c r="G21" s="25">
        <v>168399.96</v>
      </c>
      <c r="H21" s="25">
        <v>70166.649999999994</v>
      </c>
      <c r="I21" s="25">
        <v>168400</v>
      </c>
      <c r="J21" s="25">
        <v>11226.666666666701</v>
      </c>
      <c r="K21" s="26">
        <f t="shared" si="4"/>
        <v>-157173.33333333331</v>
      </c>
      <c r="L21" s="86">
        <f t="shared" si="5"/>
        <v>-0.93333333333333324</v>
      </c>
      <c r="M21" s="229">
        <v>84200</v>
      </c>
      <c r="N21" s="17">
        <f t="shared" si="6"/>
        <v>72973.333333333299</v>
      </c>
      <c r="O21" s="85">
        <f t="shared" si="7"/>
        <v>0.86666666666666625</v>
      </c>
    </row>
    <row r="22" spans="1:15" ht="10" hidden="1" x14ac:dyDescent="0.2">
      <c r="A22" s="87"/>
      <c r="B22" s="81"/>
      <c r="C22" s="2"/>
      <c r="D22" s="2"/>
      <c r="E22" s="2" t="s">
        <v>125</v>
      </c>
      <c r="F22" s="25">
        <f>F19-F20</f>
        <v>3694876.0159999998</v>
      </c>
      <c r="G22" s="25">
        <f>G19-G21</f>
        <v>3903737.8659999999</v>
      </c>
      <c r="H22" s="25">
        <f>H19-H21</f>
        <v>1390750.62</v>
      </c>
      <c r="I22" s="25">
        <f>I19-I21</f>
        <v>2960650.4746882399</v>
      </c>
      <c r="J22" s="25">
        <f>J19-J21</f>
        <v>2920514.3333333335</v>
      </c>
      <c r="K22" s="26">
        <f t="shared" si="4"/>
        <v>-40136.141354906373</v>
      </c>
      <c r="L22" s="86">
        <f t="shared" si="5"/>
        <v>-1.3556528100174594E-2</v>
      </c>
      <c r="M22" s="229">
        <f>M19-M21</f>
        <v>2963753.1911305101</v>
      </c>
      <c r="N22" s="17">
        <f t="shared" si="6"/>
        <v>43238.857797176577</v>
      </c>
      <c r="O22" s="85">
        <f t="shared" si="7"/>
        <v>1.4589223531357318E-2</v>
      </c>
    </row>
    <row r="23" spans="1:15" ht="10" hidden="1" x14ac:dyDescent="0.2">
      <c r="B23" s="2"/>
      <c r="C23" s="2" t="s">
        <v>138</v>
      </c>
      <c r="D23" s="2" t="s">
        <v>126</v>
      </c>
      <c r="E23" s="2" t="s">
        <v>127</v>
      </c>
      <c r="F23" s="25">
        <v>3685440.8560000001</v>
      </c>
      <c r="G23" s="25">
        <v>3578863.1460000002</v>
      </c>
      <c r="H23" s="25">
        <v>1651603.09</v>
      </c>
      <c r="I23" s="25">
        <v>3468577.4786431198</v>
      </c>
      <c r="J23" s="25">
        <v>3278844</v>
      </c>
      <c r="K23" s="26">
        <f t="shared" si="4"/>
        <v>-189733.4786431198</v>
      </c>
      <c r="L23" s="86">
        <f t="shared" si="5"/>
        <v>-5.4700660374852585E-2</v>
      </c>
      <c r="M23" s="229">
        <v>3618234.6658855001</v>
      </c>
      <c r="N23" s="17">
        <f t="shared" si="6"/>
        <v>339390.66588550014</v>
      </c>
      <c r="O23" s="85">
        <f t="shared" si="7"/>
        <v>9.3800070262286359E-2</v>
      </c>
    </row>
    <row r="24" spans="1:15" ht="10" hidden="1" x14ac:dyDescent="0.2">
      <c r="B24" s="2"/>
      <c r="C24" s="2" t="s">
        <v>138</v>
      </c>
      <c r="D24" s="2" t="s">
        <v>128</v>
      </c>
      <c r="E24" s="2" t="s">
        <v>129</v>
      </c>
      <c r="F24" s="25">
        <v>910926.28599999996</v>
      </c>
      <c r="G24" s="25">
        <v>694105.52599999995</v>
      </c>
      <c r="H24" s="25">
        <v>274143.96999999997</v>
      </c>
      <c r="I24" s="25">
        <v>707528.824399921</v>
      </c>
      <c r="J24" s="25">
        <v>699342</v>
      </c>
      <c r="K24" s="26">
        <f t="shared" si="4"/>
        <v>-8186.8243999209953</v>
      </c>
      <c r="L24" s="86">
        <f t="shared" si="5"/>
        <v>-1.1571011833849338E-2</v>
      </c>
      <c r="M24" s="229">
        <v>712773.40454991802</v>
      </c>
      <c r="N24" s="17">
        <f t="shared" si="6"/>
        <v>13431.404549918021</v>
      </c>
      <c r="O24" s="85">
        <f t="shared" si="7"/>
        <v>1.8843863230838843E-2</v>
      </c>
    </row>
    <row r="25" spans="1:15" ht="10" hidden="1" x14ac:dyDescent="0.2">
      <c r="B25" s="2"/>
      <c r="C25" s="2" t="s">
        <v>138</v>
      </c>
      <c r="D25" s="2" t="s">
        <v>130</v>
      </c>
      <c r="E25" s="2" t="s">
        <v>131</v>
      </c>
      <c r="F25" s="25">
        <v>1087780.6299999999</v>
      </c>
      <c r="G25" s="25">
        <v>1015279.7</v>
      </c>
      <c r="H25" s="25">
        <v>393237.18</v>
      </c>
      <c r="I25" s="25">
        <v>1072806.3114958301</v>
      </c>
      <c r="J25" s="25">
        <v>1065940</v>
      </c>
      <c r="K25" s="26">
        <f t="shared" si="4"/>
        <v>-6866.3114958300721</v>
      </c>
      <c r="L25" s="86">
        <f t="shared" si="5"/>
        <v>-6.4003272746002678E-3</v>
      </c>
      <c r="M25" s="229">
        <v>1051956.6494386699</v>
      </c>
      <c r="N25" s="17">
        <f t="shared" si="6"/>
        <v>-13983.350561330095</v>
      </c>
      <c r="O25" s="85">
        <f t="shared" si="7"/>
        <v>-1.3292706090875218E-2</v>
      </c>
    </row>
    <row r="26" spans="1:15" ht="10" hidden="1" x14ac:dyDescent="0.2">
      <c r="B26" s="2"/>
      <c r="C26" s="2" t="s">
        <v>138</v>
      </c>
      <c r="D26" s="2" t="s">
        <v>132</v>
      </c>
      <c r="E26" s="2" t="s">
        <v>133</v>
      </c>
      <c r="F26" s="25">
        <v>663034.86</v>
      </c>
      <c r="G26" s="25">
        <v>434120.99</v>
      </c>
      <c r="H26" s="25">
        <v>256245.92</v>
      </c>
      <c r="I26" s="25">
        <v>427477.34228658403</v>
      </c>
      <c r="J26" s="25">
        <v>447482</v>
      </c>
      <c r="K26" s="26">
        <f t="shared" si="4"/>
        <v>20004.657713415974</v>
      </c>
      <c r="L26" s="86">
        <f t="shared" si="5"/>
        <v>4.6797001231482116E-2</v>
      </c>
      <c r="M26" s="229">
        <v>-2.3930956085831801E-12</v>
      </c>
      <c r="N26" s="17">
        <f t="shared" si="6"/>
        <v>-447482</v>
      </c>
      <c r="O26" s="85">
        <f t="shared" si="7"/>
        <v>-1.869887681858768E+17</v>
      </c>
    </row>
    <row r="27" spans="1:15" ht="10" hidden="1" x14ac:dyDescent="0.2">
      <c r="B27" s="2"/>
      <c r="C27" s="2" t="s">
        <v>138</v>
      </c>
      <c r="D27" s="2" t="s">
        <v>134</v>
      </c>
      <c r="E27" s="2" t="s">
        <v>135</v>
      </c>
      <c r="F27" s="25">
        <v>691182.78599999996</v>
      </c>
      <c r="G27" s="25">
        <v>583624.53599999996</v>
      </c>
      <c r="H27" s="25">
        <v>202699.88</v>
      </c>
      <c r="I27" s="25">
        <v>512317.76318426902</v>
      </c>
      <c r="J27" s="25">
        <v>523463</v>
      </c>
      <c r="K27" s="26">
        <f t="shared" si="4"/>
        <v>11145.236815730983</v>
      </c>
      <c r="L27" s="86">
        <f t="shared" si="5"/>
        <v>2.1754539109592214E-2</v>
      </c>
      <c r="M27" s="229">
        <v>497790.22350561101</v>
      </c>
      <c r="N27" s="17">
        <f t="shared" si="6"/>
        <v>-25672.776494388992</v>
      </c>
      <c r="O27" s="85">
        <f t="shared" si="7"/>
        <v>-5.1573484737390818E-2</v>
      </c>
    </row>
    <row r="28" spans="1:15" ht="10.5" hidden="1" thickBot="1" x14ac:dyDescent="0.25">
      <c r="A28" s="1"/>
      <c r="B28" s="2"/>
      <c r="C28" s="2"/>
      <c r="D28" s="2"/>
      <c r="E28" s="20" t="s">
        <v>47</v>
      </c>
      <c r="F28" s="29">
        <f>F18+F22+F23+F24+F25+F26+F27+0</f>
        <v>10971972.720000001</v>
      </c>
      <c r="G28" s="29">
        <f>G18+G22+G23+G24+G25+G26+G27+0</f>
        <v>10541190.23</v>
      </c>
      <c r="H28" s="29">
        <f>H18+H22+H23+H24+H25+H26+H27+0</f>
        <v>4360203.2300000004</v>
      </c>
      <c r="I28" s="29">
        <f>I18+I22+I23+I24+I25+I26+I27+0</f>
        <v>9335102.5912335142</v>
      </c>
      <c r="J28" s="29">
        <f>J18+J22+J23+J24+J25+J26+J27+0</f>
        <v>9131949.3333333321</v>
      </c>
      <c r="K28" s="30">
        <f t="shared" si="4"/>
        <v>-203153.25790018216</v>
      </c>
      <c r="L28" s="91">
        <f t="shared" si="5"/>
        <v>-2.176229515580911E-2</v>
      </c>
      <c r="M28" s="232">
        <f>M18+M22+M23+M24+M25+M26+M27+0</f>
        <v>9061716.9948155377</v>
      </c>
      <c r="N28" s="32">
        <f t="shared" si="6"/>
        <v>-70232.338517794386</v>
      </c>
      <c r="O28" s="92">
        <f t="shared" si="7"/>
        <v>-7.7504449275977473E-3</v>
      </c>
    </row>
    <row r="29" spans="1:15" ht="10" hidden="1" x14ac:dyDescent="0.2">
      <c r="A29" s="1"/>
      <c r="B29" s="2"/>
      <c r="C29" s="2"/>
      <c r="D29" s="2"/>
      <c r="E29" s="81" t="s">
        <v>141</v>
      </c>
      <c r="F29" s="25"/>
      <c r="G29" s="25"/>
      <c r="H29" s="25"/>
      <c r="I29" s="25"/>
      <c r="J29" s="25"/>
      <c r="K29" s="26"/>
      <c r="L29" s="26"/>
      <c r="M29" s="229"/>
      <c r="N29" s="2"/>
      <c r="O29" s="2"/>
    </row>
    <row r="30" spans="1:15" ht="10" hidden="1" x14ac:dyDescent="0.2">
      <c r="A30" s="1"/>
      <c r="B30" s="2"/>
      <c r="C30" s="2" t="s">
        <v>71</v>
      </c>
      <c r="D30" s="2" t="s">
        <v>122</v>
      </c>
      <c r="E30" s="2" t="s">
        <v>123</v>
      </c>
      <c r="F30" s="25">
        <v>0</v>
      </c>
      <c r="G30" s="25">
        <v>0</v>
      </c>
      <c r="H30" s="25">
        <v>0</v>
      </c>
      <c r="I30" s="25">
        <v>0</v>
      </c>
      <c r="J30" s="25">
        <v>0</v>
      </c>
      <c r="K30" s="26">
        <f t="shared" ref="K30:K37" si="8">J30-I30</f>
        <v>0</v>
      </c>
      <c r="L30" s="86">
        <f t="shared" ref="L30:L37" si="9">IF(ROUND(K30,0)=0,0,(K30/ABS(I30)))</f>
        <v>0</v>
      </c>
      <c r="M30" s="229">
        <v>0</v>
      </c>
      <c r="N30" s="17">
        <f t="shared" ref="N30:N37" si="10">M30-J30</f>
        <v>0</v>
      </c>
      <c r="O30" s="85">
        <f t="shared" ref="O30:O37" si="11">IF(ROUND(N30,0)=0,0,(N30/ABS(M30)))</f>
        <v>0</v>
      </c>
    </row>
    <row r="31" spans="1:15" ht="10" hidden="1" x14ac:dyDescent="0.2">
      <c r="A31" s="1"/>
      <c r="B31" s="2"/>
      <c r="C31" s="2" t="s">
        <v>71</v>
      </c>
      <c r="D31" s="2" t="s">
        <v>124</v>
      </c>
      <c r="E31" s="2" t="s">
        <v>125</v>
      </c>
      <c r="F31" s="25">
        <v>771856.79</v>
      </c>
      <c r="G31" s="25">
        <v>684333.91</v>
      </c>
      <c r="H31" s="25">
        <v>315444.84999999998</v>
      </c>
      <c r="I31" s="25">
        <v>708226.51</v>
      </c>
      <c r="J31" s="25">
        <v>653575.99999999895</v>
      </c>
      <c r="K31" s="26">
        <f t="shared" si="8"/>
        <v>-54650.510000001057</v>
      </c>
      <c r="L31" s="86">
        <f t="shared" si="9"/>
        <v>-7.716529842973692E-2</v>
      </c>
      <c r="M31" s="229">
        <v>687247</v>
      </c>
      <c r="N31" s="17">
        <f t="shared" si="10"/>
        <v>33671.000000001048</v>
      </c>
      <c r="O31" s="85">
        <f t="shared" si="11"/>
        <v>4.8994029802969019E-2</v>
      </c>
    </row>
    <row r="32" spans="1:15" ht="10" hidden="1" x14ac:dyDescent="0.2">
      <c r="A32" s="1"/>
      <c r="B32" s="2"/>
      <c r="C32" s="2" t="s">
        <v>71</v>
      </c>
      <c r="D32" s="2" t="s">
        <v>126</v>
      </c>
      <c r="E32" s="2" t="s">
        <v>127</v>
      </c>
      <c r="F32" s="25">
        <v>1207490.1499999999</v>
      </c>
      <c r="G32" s="25">
        <v>1138853.1399999999</v>
      </c>
      <c r="H32" s="25">
        <v>536470.64</v>
      </c>
      <c r="I32" s="25">
        <v>1163090</v>
      </c>
      <c r="J32" s="25">
        <v>1043791</v>
      </c>
      <c r="K32" s="26">
        <f t="shared" si="8"/>
        <v>-119299</v>
      </c>
      <c r="L32" s="86">
        <f t="shared" si="9"/>
        <v>-0.10257073829196364</v>
      </c>
      <c r="M32" s="229">
        <v>1164209</v>
      </c>
      <c r="N32" s="17">
        <f t="shared" si="10"/>
        <v>120418</v>
      </c>
      <c r="O32" s="85">
        <f t="shared" si="11"/>
        <v>0.10343331824440458</v>
      </c>
    </row>
    <row r="33" spans="1:15" ht="10" hidden="1" x14ac:dyDescent="0.2">
      <c r="A33" s="1"/>
      <c r="B33" s="2"/>
      <c r="C33" s="2" t="s">
        <v>71</v>
      </c>
      <c r="D33" s="2" t="s">
        <v>128</v>
      </c>
      <c r="E33" s="2" t="s">
        <v>129</v>
      </c>
      <c r="F33" s="25">
        <v>241395.46</v>
      </c>
      <c r="G33" s="25">
        <v>183937.63</v>
      </c>
      <c r="H33" s="25">
        <v>72648.06</v>
      </c>
      <c r="I33" s="25">
        <v>187495</v>
      </c>
      <c r="J33" s="25">
        <v>185326</v>
      </c>
      <c r="K33" s="26">
        <f t="shared" si="8"/>
        <v>-2169</v>
      </c>
      <c r="L33" s="86">
        <f t="shared" si="9"/>
        <v>-1.1568308488226353E-2</v>
      </c>
      <c r="M33" s="229">
        <v>188885</v>
      </c>
      <c r="N33" s="17">
        <f t="shared" si="10"/>
        <v>3559</v>
      </c>
      <c r="O33" s="85">
        <f t="shared" si="11"/>
        <v>1.8842152632554201E-2</v>
      </c>
    </row>
    <row r="34" spans="1:15" ht="10" hidden="1" x14ac:dyDescent="0.2">
      <c r="A34" s="1"/>
      <c r="B34" s="2"/>
      <c r="C34" s="2" t="s">
        <v>71</v>
      </c>
      <c r="D34" s="2" t="s">
        <v>130</v>
      </c>
      <c r="E34" s="2" t="s">
        <v>131</v>
      </c>
      <c r="F34" s="25">
        <v>287606.69</v>
      </c>
      <c r="G34" s="25">
        <v>269110.59999999998</v>
      </c>
      <c r="H34" s="25">
        <v>109212.02</v>
      </c>
      <c r="I34" s="25">
        <v>318422</v>
      </c>
      <c r="J34" s="25">
        <v>285313</v>
      </c>
      <c r="K34" s="26">
        <f t="shared" si="8"/>
        <v>-33109</v>
      </c>
      <c r="L34" s="86">
        <f t="shared" si="9"/>
        <v>-0.1039783683288215</v>
      </c>
      <c r="M34" s="229">
        <v>291810</v>
      </c>
      <c r="N34" s="17">
        <f t="shared" si="10"/>
        <v>6497</v>
      </c>
      <c r="O34" s="85">
        <f t="shared" si="11"/>
        <v>2.2264487166306843E-2</v>
      </c>
    </row>
    <row r="35" spans="1:15" ht="10" hidden="1" x14ac:dyDescent="0.2">
      <c r="A35" s="1"/>
      <c r="B35" s="2"/>
      <c r="C35" s="2" t="s">
        <v>71</v>
      </c>
      <c r="D35" s="2" t="s">
        <v>132</v>
      </c>
      <c r="E35" s="2" t="s">
        <v>133</v>
      </c>
      <c r="F35" s="25">
        <v>194956.05</v>
      </c>
      <c r="G35" s="25">
        <v>146262.74</v>
      </c>
      <c r="H35" s="25">
        <v>77661.460000000006</v>
      </c>
      <c r="I35" s="25">
        <v>142021</v>
      </c>
      <c r="J35" s="25">
        <v>142761</v>
      </c>
      <c r="K35" s="26">
        <f t="shared" si="8"/>
        <v>740</v>
      </c>
      <c r="L35" s="86">
        <f t="shared" si="9"/>
        <v>5.210497039170264E-3</v>
      </c>
      <c r="M35" s="229">
        <v>0</v>
      </c>
      <c r="N35" s="17">
        <f t="shared" si="10"/>
        <v>-142761</v>
      </c>
      <c r="O35" s="85" t="e">
        <f t="shared" si="11"/>
        <v>#DIV/0!</v>
      </c>
    </row>
    <row r="36" spans="1:15" ht="10" hidden="1" x14ac:dyDescent="0.2">
      <c r="B36" s="2"/>
      <c r="C36" s="2" t="s">
        <v>71</v>
      </c>
      <c r="D36" s="2" t="s">
        <v>134</v>
      </c>
      <c r="E36" s="2" t="s">
        <v>135</v>
      </c>
      <c r="F36" s="25">
        <v>164878.39000000001</v>
      </c>
      <c r="G36" s="25">
        <v>92873.07</v>
      </c>
      <c r="H36" s="25">
        <v>53029.47</v>
      </c>
      <c r="I36" s="25">
        <v>139391</v>
      </c>
      <c r="J36" s="25">
        <v>128080</v>
      </c>
      <c r="K36" s="26">
        <f t="shared" si="8"/>
        <v>-11311</v>
      </c>
      <c r="L36" s="86">
        <f t="shared" si="9"/>
        <v>-8.1145841553615372E-2</v>
      </c>
      <c r="M36" s="229">
        <v>126693</v>
      </c>
      <c r="N36" s="17">
        <f t="shared" si="10"/>
        <v>-1387</v>
      </c>
      <c r="O36" s="85">
        <f t="shared" si="11"/>
        <v>-1.0947724025794638E-2</v>
      </c>
    </row>
    <row r="37" spans="1:15" ht="10.5" hidden="1" thickBot="1" x14ac:dyDescent="0.25">
      <c r="A37" s="1"/>
      <c r="B37" s="2"/>
      <c r="C37" s="2"/>
      <c r="D37" s="2"/>
      <c r="E37" s="20" t="s">
        <v>142</v>
      </c>
      <c r="F37" s="29">
        <f>F30+F31+F32+F33+F34+F35+F36+0</f>
        <v>2868183.53</v>
      </c>
      <c r="G37" s="29">
        <f>G30+G31+G32+G33+G34+G35+G36+0</f>
        <v>2515371.0899999994</v>
      </c>
      <c r="H37" s="29">
        <f>H30+H31+H32+H33+H34+H35+H36+0</f>
        <v>1164466.5</v>
      </c>
      <c r="I37" s="29">
        <f>I30+I31+I32+I33+I34+I35+I36+0</f>
        <v>2658645.5099999998</v>
      </c>
      <c r="J37" s="29">
        <f>J30+J31+J32+J33+J34+J35+J36+0</f>
        <v>2438846.9999999991</v>
      </c>
      <c r="K37" s="30">
        <f t="shared" si="8"/>
        <v>-219798.51000000071</v>
      </c>
      <c r="L37" s="91">
        <f t="shared" si="9"/>
        <v>-8.267311650736045E-2</v>
      </c>
      <c r="M37" s="232">
        <f>M30+M31+M32+M33+M34+M35+M36+0</f>
        <v>2458844</v>
      </c>
      <c r="N37" s="32">
        <f t="shared" si="10"/>
        <v>19997.000000000931</v>
      </c>
      <c r="O37" s="92">
        <f t="shared" si="11"/>
        <v>8.1326834886641577E-3</v>
      </c>
    </row>
    <row r="38" spans="1:15" ht="10" hidden="1" x14ac:dyDescent="0.2">
      <c r="A38" s="1"/>
      <c r="B38" s="2"/>
      <c r="C38" s="2"/>
      <c r="D38" s="2"/>
      <c r="E38" s="2"/>
      <c r="F38" s="25"/>
      <c r="G38" s="25"/>
      <c r="H38" s="25"/>
      <c r="I38" s="25"/>
      <c r="J38" s="25"/>
      <c r="K38" s="26"/>
      <c r="L38" s="26"/>
      <c r="M38" s="229"/>
      <c r="N38" s="2"/>
      <c r="O38" s="2"/>
    </row>
    <row r="39" spans="1:15" ht="13.5" customHeight="1" x14ac:dyDescent="0.2">
      <c r="A39" s="1"/>
      <c r="B39" s="2"/>
      <c r="C39" s="2"/>
      <c r="D39" s="2"/>
      <c r="E39" s="21" t="s">
        <v>143</v>
      </c>
      <c r="F39" s="25"/>
      <c r="G39" s="25"/>
      <c r="H39" s="25"/>
      <c r="I39" s="25"/>
      <c r="J39" s="25"/>
      <c r="K39" s="26"/>
      <c r="L39" s="26"/>
      <c r="M39" s="229"/>
      <c r="N39" s="2"/>
      <c r="O39" s="2"/>
    </row>
    <row r="40" spans="1:15" ht="15" customHeight="1" x14ac:dyDescent="0.2">
      <c r="A40" s="1"/>
      <c r="B40" s="2"/>
      <c r="C40" s="2"/>
      <c r="D40" s="2"/>
      <c r="E40" s="1" t="s">
        <v>123</v>
      </c>
      <c r="F40" s="25">
        <f t="shared" ref="F40:J43" si="12">F18-F30</f>
        <v>238731.28599999999</v>
      </c>
      <c r="G40" s="25">
        <f t="shared" si="12"/>
        <v>331458.46600000001</v>
      </c>
      <c r="H40" s="25">
        <f t="shared" si="12"/>
        <v>191522.57</v>
      </c>
      <c r="I40" s="25">
        <f t="shared" si="12"/>
        <v>185744.396535548</v>
      </c>
      <c r="J40" s="25">
        <f t="shared" si="12"/>
        <v>196363.99999999901</v>
      </c>
      <c r="K40" s="26">
        <f t="shared" ref="K40:K51" si="13">J40-I40</f>
        <v>10619.603464451007</v>
      </c>
      <c r="L40" s="86">
        <f t="shared" ref="L40:L51" si="14">IF(ROUND(K40,0)=0,0,(K40/ABS(I40)))</f>
        <v>5.7173210403785257E-2</v>
      </c>
      <c r="M40" s="229">
        <f>M18-M30</f>
        <v>217208.860305329</v>
      </c>
      <c r="N40" s="17">
        <f t="shared" ref="N40:N51" si="15">M40-J40</f>
        <v>20844.860305329988</v>
      </c>
      <c r="O40" s="85">
        <f t="shared" ref="O40:O51" si="16">IF(ROUND(N40,0)=0,0,(N40/ABS(M40)))</f>
        <v>9.5966896912163313E-2</v>
      </c>
    </row>
    <row r="41" spans="1:15" ht="10" hidden="1" x14ac:dyDescent="0.2">
      <c r="A41" s="1"/>
      <c r="B41" s="2"/>
      <c r="C41" s="2"/>
      <c r="D41" s="2"/>
      <c r="E41" s="2" t="s">
        <v>125</v>
      </c>
      <c r="F41" s="25">
        <f t="shared" si="12"/>
        <v>2923019.2259999998</v>
      </c>
      <c r="G41" s="25">
        <f t="shared" si="12"/>
        <v>3387803.9159999997</v>
      </c>
      <c r="H41" s="25">
        <f t="shared" si="12"/>
        <v>1145472.42</v>
      </c>
      <c r="I41" s="25">
        <f t="shared" si="12"/>
        <v>2420823.9646882396</v>
      </c>
      <c r="J41" s="25">
        <f t="shared" si="12"/>
        <v>2278165.0000000009</v>
      </c>
      <c r="K41" s="26">
        <f t="shared" si="13"/>
        <v>-142658.96468823869</v>
      </c>
      <c r="L41" s="86">
        <f t="shared" si="14"/>
        <v>-5.8929920873701656E-2</v>
      </c>
      <c r="M41" s="229">
        <f>M19-M31</f>
        <v>2360706.1911305101</v>
      </c>
      <c r="N41" s="17">
        <f t="shared" si="15"/>
        <v>82541.191130509134</v>
      </c>
      <c r="O41" s="85">
        <f t="shared" si="16"/>
        <v>3.4964618401318835E-2</v>
      </c>
    </row>
    <row r="42" spans="1:15" ht="10" hidden="1" x14ac:dyDescent="0.2">
      <c r="A42" s="1"/>
      <c r="B42" s="2"/>
      <c r="C42" s="2"/>
      <c r="D42" s="2"/>
      <c r="E42" s="2"/>
      <c r="F42" s="25">
        <f t="shared" si="12"/>
        <v>-1207490.1499999999</v>
      </c>
      <c r="G42" s="25">
        <f t="shared" si="12"/>
        <v>-1138853.1399999999</v>
      </c>
      <c r="H42" s="25">
        <f t="shared" si="12"/>
        <v>-536470.64</v>
      </c>
      <c r="I42" s="25">
        <f t="shared" si="12"/>
        <v>-1163090</v>
      </c>
      <c r="J42" s="25">
        <f t="shared" si="12"/>
        <v>-1032564.3333333333</v>
      </c>
      <c r="K42" s="26">
        <f t="shared" si="13"/>
        <v>130525.66666666674</v>
      </c>
      <c r="L42" s="86">
        <f t="shared" si="14"/>
        <v>0.11222318708497772</v>
      </c>
      <c r="M42" s="229">
        <f>M20-M32</f>
        <v>-1164209</v>
      </c>
      <c r="N42" s="17">
        <f t="shared" si="15"/>
        <v>-131644.66666666674</v>
      </c>
      <c r="O42" s="85">
        <f t="shared" si="16"/>
        <v>-0.11307648941613296</v>
      </c>
    </row>
    <row r="43" spans="1:15" ht="10" hidden="1" x14ac:dyDescent="0.2">
      <c r="A43" s="87"/>
      <c r="B43" s="81"/>
      <c r="C43" s="2"/>
      <c r="D43" s="2"/>
      <c r="E43" s="2"/>
      <c r="F43" s="25">
        <f t="shared" si="12"/>
        <v>22889.540000000008</v>
      </c>
      <c r="G43" s="25">
        <f t="shared" si="12"/>
        <v>-15537.670000000013</v>
      </c>
      <c r="H43" s="25">
        <f t="shared" si="12"/>
        <v>-2481.4100000000035</v>
      </c>
      <c r="I43" s="25">
        <f t="shared" si="12"/>
        <v>-19095</v>
      </c>
      <c r="J43" s="25">
        <f t="shared" si="12"/>
        <v>-174099.33333333331</v>
      </c>
      <c r="K43" s="26">
        <f t="shared" si="13"/>
        <v>-155004.33333333331</v>
      </c>
      <c r="L43" s="86">
        <f t="shared" si="14"/>
        <v>-8.1175351313607393</v>
      </c>
      <c r="M43" s="229">
        <f>M21-M33</f>
        <v>-104685</v>
      </c>
      <c r="N43" s="17">
        <f t="shared" si="15"/>
        <v>69414.333333333314</v>
      </c>
      <c r="O43" s="85">
        <f t="shared" si="16"/>
        <v>0.66307812325866466</v>
      </c>
    </row>
    <row r="44" spans="1:15" ht="15" customHeight="1" x14ac:dyDescent="0.2">
      <c r="B44" s="2"/>
      <c r="C44" s="2"/>
      <c r="D44" s="2"/>
      <c r="E44" s="1" t="s">
        <v>125</v>
      </c>
      <c r="F44" s="25">
        <f t="shared" ref="F44:J49" si="17">F22-F31</f>
        <v>2923019.2259999998</v>
      </c>
      <c r="G44" s="25">
        <f t="shared" si="17"/>
        <v>3219403.9559999998</v>
      </c>
      <c r="H44" s="25">
        <f t="shared" si="17"/>
        <v>1075305.77</v>
      </c>
      <c r="I44" s="25">
        <f t="shared" si="17"/>
        <v>2252423.9646882396</v>
      </c>
      <c r="J44" s="25">
        <f t="shared" si="17"/>
        <v>2266938.3333333344</v>
      </c>
      <c r="K44" s="26">
        <f t="shared" si="13"/>
        <v>14514.368645094801</v>
      </c>
      <c r="L44" s="86">
        <f t="shared" si="14"/>
        <v>6.4438883942986953E-3</v>
      </c>
      <c r="M44" s="229">
        <f t="shared" ref="M44:M49" si="18">M22-M31</f>
        <v>2276506.1911305101</v>
      </c>
      <c r="N44" s="17">
        <f t="shared" si="15"/>
        <v>9567.8577971756458</v>
      </c>
      <c r="O44" s="85">
        <f t="shared" si="16"/>
        <v>4.2028692188288141E-3</v>
      </c>
    </row>
    <row r="45" spans="1:15" ht="15" customHeight="1" x14ac:dyDescent="0.2">
      <c r="B45" s="2"/>
      <c r="C45" s="2"/>
      <c r="D45" s="2"/>
      <c r="E45" s="1" t="s">
        <v>127</v>
      </c>
      <c r="F45" s="25">
        <f t="shared" si="17"/>
        <v>2477950.7060000002</v>
      </c>
      <c r="G45" s="25">
        <f t="shared" si="17"/>
        <v>2440010.0060000001</v>
      </c>
      <c r="H45" s="25">
        <f t="shared" si="17"/>
        <v>1115132.4500000002</v>
      </c>
      <c r="I45" s="25">
        <f t="shared" si="17"/>
        <v>2305487.4786431198</v>
      </c>
      <c r="J45" s="25">
        <f t="shared" si="17"/>
        <v>2235053</v>
      </c>
      <c r="K45" s="26">
        <f t="shared" si="13"/>
        <v>-70434.478643119801</v>
      </c>
      <c r="L45" s="86">
        <f t="shared" si="14"/>
        <v>-3.0550796434849245E-2</v>
      </c>
      <c r="M45" s="229">
        <f t="shared" si="18"/>
        <v>2454025.6658855001</v>
      </c>
      <c r="N45" s="17">
        <f t="shared" si="15"/>
        <v>218972.66588550014</v>
      </c>
      <c r="O45" s="85">
        <f t="shared" si="16"/>
        <v>8.9229981955582766E-2</v>
      </c>
    </row>
    <row r="46" spans="1:15" ht="15" customHeight="1" x14ac:dyDescent="0.2">
      <c r="B46" s="2"/>
      <c r="C46" s="2"/>
      <c r="D46" s="2"/>
      <c r="E46" s="1" t="s">
        <v>129</v>
      </c>
      <c r="F46" s="25">
        <f t="shared" si="17"/>
        <v>669530.826</v>
      </c>
      <c r="G46" s="25">
        <f t="shared" si="17"/>
        <v>510167.89599999995</v>
      </c>
      <c r="H46" s="25">
        <f t="shared" si="17"/>
        <v>201495.90999999997</v>
      </c>
      <c r="I46" s="25">
        <f t="shared" si="17"/>
        <v>520033.824399921</v>
      </c>
      <c r="J46" s="25">
        <f t="shared" si="17"/>
        <v>514016</v>
      </c>
      <c r="K46" s="26">
        <f t="shared" si="13"/>
        <v>-6017.8243999209953</v>
      </c>
      <c r="L46" s="86">
        <f t="shared" si="14"/>
        <v>-1.1571986508502791E-2</v>
      </c>
      <c r="M46" s="229">
        <f t="shared" si="18"/>
        <v>523888.40454991802</v>
      </c>
      <c r="N46" s="17">
        <f t="shared" si="15"/>
        <v>9872.4045499180211</v>
      </c>
      <c r="O46" s="85">
        <f t="shared" si="16"/>
        <v>1.8844479977371483E-2</v>
      </c>
    </row>
    <row r="47" spans="1:15" ht="15" customHeight="1" x14ac:dyDescent="0.2">
      <c r="B47" s="2"/>
      <c r="C47" s="2"/>
      <c r="D47" s="2"/>
      <c r="E47" s="1" t="s">
        <v>131</v>
      </c>
      <c r="F47" s="25">
        <f t="shared" si="17"/>
        <v>800173.94</v>
      </c>
      <c r="G47" s="25">
        <f t="shared" si="17"/>
        <v>746169.1</v>
      </c>
      <c r="H47" s="25">
        <f t="shared" si="17"/>
        <v>284025.15999999997</v>
      </c>
      <c r="I47" s="25">
        <f t="shared" si="17"/>
        <v>754384.31149583007</v>
      </c>
      <c r="J47" s="25">
        <f t="shared" si="17"/>
        <v>780627</v>
      </c>
      <c r="K47" s="26">
        <f t="shared" si="13"/>
        <v>26242.688504169928</v>
      </c>
      <c r="L47" s="86">
        <f t="shared" si="14"/>
        <v>3.4786895888827066E-2</v>
      </c>
      <c r="M47" s="229">
        <f t="shared" si="18"/>
        <v>760146.64943866991</v>
      </c>
      <c r="N47" s="17">
        <f t="shared" si="15"/>
        <v>-20480.350561330095</v>
      </c>
      <c r="O47" s="85">
        <f t="shared" si="16"/>
        <v>-2.6942630841632734E-2</v>
      </c>
    </row>
    <row r="48" spans="1:15" ht="15" customHeight="1" x14ac:dyDescent="0.2">
      <c r="B48" s="2"/>
      <c r="C48" s="2"/>
      <c r="D48" s="2"/>
      <c r="E48" s="1" t="s">
        <v>133</v>
      </c>
      <c r="F48" s="25">
        <f t="shared" si="17"/>
        <v>468078.81</v>
      </c>
      <c r="G48" s="25">
        <f t="shared" si="17"/>
        <v>287858.25</v>
      </c>
      <c r="H48" s="25">
        <f t="shared" si="17"/>
        <v>178584.46000000002</v>
      </c>
      <c r="I48" s="25">
        <f t="shared" si="17"/>
        <v>285456.34228658403</v>
      </c>
      <c r="J48" s="25">
        <f t="shared" si="17"/>
        <v>304721</v>
      </c>
      <c r="K48" s="26">
        <f t="shared" si="13"/>
        <v>19264.657713415974</v>
      </c>
      <c r="L48" s="86">
        <f t="shared" si="14"/>
        <v>6.7487229602610166E-2</v>
      </c>
      <c r="M48" s="229">
        <f t="shared" si="18"/>
        <v>-2.3930956085831801E-12</v>
      </c>
      <c r="N48" s="17">
        <f t="shared" si="15"/>
        <v>-304721</v>
      </c>
      <c r="O48" s="85">
        <f t="shared" si="16"/>
        <v>-1.2733339984707443E+17</v>
      </c>
    </row>
    <row r="49" spans="1:16" ht="15" customHeight="1" thickBot="1" x14ac:dyDescent="0.25">
      <c r="B49" s="2"/>
      <c r="C49" s="2"/>
      <c r="D49" s="2"/>
      <c r="E49" s="1" t="s">
        <v>135</v>
      </c>
      <c r="F49" s="25">
        <f t="shared" si="17"/>
        <v>526304.39599999995</v>
      </c>
      <c r="G49" s="25">
        <f t="shared" si="17"/>
        <v>490751.46599999996</v>
      </c>
      <c r="H49" s="25">
        <f t="shared" si="17"/>
        <v>149670.41</v>
      </c>
      <c r="I49" s="25">
        <f t="shared" si="17"/>
        <v>372926.76318426902</v>
      </c>
      <c r="J49" s="25">
        <f t="shared" si="17"/>
        <v>395383</v>
      </c>
      <c r="K49" s="26">
        <f t="shared" si="13"/>
        <v>22456.236815730983</v>
      </c>
      <c r="L49" s="86">
        <f t="shared" si="14"/>
        <v>6.0216211419063533E-2</v>
      </c>
      <c r="M49" s="229">
        <f t="shared" si="18"/>
        <v>371097.22350561101</v>
      </c>
      <c r="N49" s="17">
        <f t="shared" si="15"/>
        <v>-24285.776494388992</v>
      </c>
      <c r="O49" s="85">
        <f t="shared" si="16"/>
        <v>-6.5443164098536538E-2</v>
      </c>
    </row>
    <row r="50" spans="1:16" ht="10.5" hidden="1" thickBot="1" x14ac:dyDescent="0.25">
      <c r="A50" s="2"/>
      <c r="B50" s="2"/>
      <c r="C50" s="2"/>
      <c r="D50" s="2"/>
      <c r="E50" s="2" t="s">
        <v>144</v>
      </c>
      <c r="F50" s="30">
        <f>0-0</f>
        <v>0</v>
      </c>
      <c r="G50" s="30">
        <f>0-0</f>
        <v>0</v>
      </c>
      <c r="H50" s="30">
        <f>0-0</f>
        <v>0</v>
      </c>
      <c r="I50" s="30">
        <f>0-0</f>
        <v>0</v>
      </c>
      <c r="J50" s="30">
        <f>0-0</f>
        <v>0</v>
      </c>
      <c r="K50" s="30">
        <f t="shared" si="13"/>
        <v>0</v>
      </c>
      <c r="L50" s="91">
        <f t="shared" si="14"/>
        <v>0</v>
      </c>
      <c r="M50" s="265">
        <f>0-0</f>
        <v>0</v>
      </c>
      <c r="N50" s="32">
        <f t="shared" si="15"/>
        <v>0</v>
      </c>
      <c r="O50" s="92">
        <f t="shared" si="16"/>
        <v>0</v>
      </c>
      <c r="P50" s="2"/>
    </row>
    <row r="51" spans="1:16" ht="13.5" customHeight="1" thickBot="1" x14ac:dyDescent="0.25">
      <c r="A51" s="1"/>
      <c r="B51" s="2"/>
      <c r="C51" s="2"/>
      <c r="D51" s="2"/>
      <c r="E51" s="21" t="s">
        <v>145</v>
      </c>
      <c r="F51" s="61">
        <f>F28-F37</f>
        <v>8103789.1900000013</v>
      </c>
      <c r="G51" s="61">
        <f>G28-G37</f>
        <v>8025819.1400000006</v>
      </c>
      <c r="H51" s="61">
        <f>H28-H37</f>
        <v>3195736.7300000004</v>
      </c>
      <c r="I51" s="61">
        <f>I28-I37</f>
        <v>6676457.0812335145</v>
      </c>
      <c r="J51" s="61">
        <f>J28-J37</f>
        <v>6693102.333333333</v>
      </c>
      <c r="K51" s="62">
        <f t="shared" si="13"/>
        <v>16645.25209981855</v>
      </c>
      <c r="L51" s="88">
        <f t="shared" si="14"/>
        <v>2.4931265036670083E-3</v>
      </c>
      <c r="M51" s="260">
        <f>M28-M37</f>
        <v>6602872.9948155377</v>
      </c>
      <c r="N51" s="89">
        <f t="shared" si="15"/>
        <v>-90229.338517795317</v>
      </c>
      <c r="O51" s="90">
        <f t="shared" si="16"/>
        <v>-1.3665163420323524E-2</v>
      </c>
      <c r="P51" s="1"/>
    </row>
    <row r="52" spans="1:16" ht="13.5" customHeight="1" x14ac:dyDescent="0.2">
      <c r="B52" s="2"/>
      <c r="C52" s="2"/>
      <c r="D52" s="2"/>
      <c r="F52" s="25"/>
      <c r="G52" s="25"/>
      <c r="H52" s="25"/>
      <c r="I52" s="25"/>
      <c r="J52" s="25"/>
      <c r="K52" s="26"/>
      <c r="L52" s="26"/>
      <c r="M52" s="229"/>
      <c r="N52" s="2"/>
      <c r="O52" s="2"/>
    </row>
    <row r="53" spans="1:16" ht="30" customHeight="1" x14ac:dyDescent="0.2">
      <c r="B53" s="2"/>
      <c r="C53" s="93"/>
      <c r="D53" s="93"/>
      <c r="E53" s="94" t="s">
        <v>146</v>
      </c>
      <c r="F53" s="25"/>
      <c r="G53" s="25"/>
      <c r="H53" s="25"/>
      <c r="I53" s="25"/>
      <c r="J53" s="25"/>
      <c r="K53" s="26"/>
      <c r="L53" s="26"/>
      <c r="M53" s="229"/>
      <c r="N53" s="2"/>
      <c r="O53" s="2"/>
    </row>
    <row r="54" spans="1:16" ht="13.5" customHeight="1" x14ac:dyDescent="0.2">
      <c r="A54" s="1"/>
      <c r="B54" s="2"/>
      <c r="C54" s="2"/>
      <c r="D54" s="2"/>
      <c r="E54" s="1" t="s">
        <v>123</v>
      </c>
      <c r="F54" s="25">
        <f>F8-F40</f>
        <v>-238731.28599999999</v>
      </c>
      <c r="G54" s="25">
        <f>G8-G40</f>
        <v>-331458.46600000001</v>
      </c>
      <c r="H54" s="25">
        <f>H8-H40</f>
        <v>-191522.57</v>
      </c>
      <c r="I54" s="25">
        <f>I8-I40</f>
        <v>-185744.396535548</v>
      </c>
      <c r="J54" s="25">
        <f>J8-J40</f>
        <v>-196363.99999999901</v>
      </c>
      <c r="K54" s="26">
        <f t="shared" ref="K54:K62" si="19">J54-I54</f>
        <v>-10619.603464451007</v>
      </c>
      <c r="L54" s="86">
        <f t="shared" ref="L54:L62" si="20">IF(ROUND(K54,0)=0,0,(K54/ABS(I54)))</f>
        <v>-5.7173210403785257E-2</v>
      </c>
      <c r="M54" s="229">
        <f>M8-M40</f>
        <v>-217208.860305329</v>
      </c>
      <c r="N54" s="17">
        <f t="shared" ref="N54:N62" si="21">M54-J54</f>
        <v>-20844.860305329988</v>
      </c>
      <c r="O54" s="85">
        <f t="shared" ref="O54:O62" si="22">IF(ROUND(N54,0)=0,0,(N54/ABS(M54)))</f>
        <v>-9.5966896912163313E-2</v>
      </c>
    </row>
    <row r="55" spans="1:16" ht="15" customHeight="1" x14ac:dyDescent="0.2">
      <c r="A55" s="1"/>
      <c r="B55" s="2"/>
      <c r="C55" s="2"/>
      <c r="D55" s="2"/>
      <c r="E55" s="1" t="s">
        <v>125</v>
      </c>
      <c r="F55" s="25">
        <f t="shared" ref="F55:J60" si="23">F9-F44</f>
        <v>-9913.155999999959</v>
      </c>
      <c r="G55" s="25">
        <f t="shared" si="23"/>
        <v>-637011.75599999959</v>
      </c>
      <c r="H55" s="25">
        <f t="shared" si="23"/>
        <v>115740.08000000007</v>
      </c>
      <c r="I55" s="25">
        <f t="shared" si="23"/>
        <v>420128.99531176034</v>
      </c>
      <c r="J55" s="25">
        <f t="shared" si="23"/>
        <v>199386.6666666558</v>
      </c>
      <c r="K55" s="26">
        <f t="shared" si="19"/>
        <v>-220742.32864510454</v>
      </c>
      <c r="L55" s="86">
        <f t="shared" si="20"/>
        <v>-0.52541560118053932</v>
      </c>
      <c r="M55" s="229">
        <f t="shared" ref="M55:M60" si="24">M9-M44</f>
        <v>316877.80886948993</v>
      </c>
      <c r="N55" s="17">
        <f t="shared" si="21"/>
        <v>117491.14220283413</v>
      </c>
      <c r="O55" s="85">
        <f t="shared" si="22"/>
        <v>0.37077743822453757</v>
      </c>
    </row>
    <row r="56" spans="1:16" ht="13.5" customHeight="1" x14ac:dyDescent="0.2">
      <c r="B56" s="2"/>
      <c r="C56" s="2"/>
      <c r="D56" s="2"/>
      <c r="E56" s="1" t="s">
        <v>127</v>
      </c>
      <c r="F56" s="25">
        <f t="shared" si="23"/>
        <v>2074373.8439999996</v>
      </c>
      <c r="G56" s="25">
        <f t="shared" si="23"/>
        <v>1857549.0439999998</v>
      </c>
      <c r="H56" s="25">
        <f t="shared" si="23"/>
        <v>909286.64999999991</v>
      </c>
      <c r="I56" s="25">
        <f t="shared" si="23"/>
        <v>2083530.5213568802</v>
      </c>
      <c r="J56" s="25">
        <f t="shared" si="23"/>
        <v>1703781</v>
      </c>
      <c r="K56" s="26">
        <f t="shared" si="19"/>
        <v>-379749.5213568802</v>
      </c>
      <c r="L56" s="86">
        <f t="shared" si="20"/>
        <v>-0.18226251905807062</v>
      </c>
      <c r="M56" s="229">
        <f t="shared" si="24"/>
        <v>1939217.3341144999</v>
      </c>
      <c r="N56" s="17">
        <f t="shared" si="21"/>
        <v>235436.33411449986</v>
      </c>
      <c r="O56" s="85">
        <f t="shared" si="22"/>
        <v>0.12140791543718671</v>
      </c>
    </row>
    <row r="57" spans="1:16" ht="13.5" customHeight="1" x14ac:dyDescent="0.2">
      <c r="B57" s="2"/>
      <c r="C57" s="2"/>
      <c r="D57" s="2"/>
      <c r="E57" s="1" t="s">
        <v>129</v>
      </c>
      <c r="F57" s="25">
        <f t="shared" si="23"/>
        <v>241395.45400000003</v>
      </c>
      <c r="G57" s="25">
        <f t="shared" si="23"/>
        <v>183937.62400000007</v>
      </c>
      <c r="H57" s="25">
        <f t="shared" si="23"/>
        <v>72648.06</v>
      </c>
      <c r="I57" s="25">
        <f t="shared" si="23"/>
        <v>187495.175600079</v>
      </c>
      <c r="J57" s="25">
        <f t="shared" si="23"/>
        <v>185326</v>
      </c>
      <c r="K57" s="26">
        <f t="shared" si="19"/>
        <v>-2169.1756000790047</v>
      </c>
      <c r="L57" s="86">
        <f t="shared" si="20"/>
        <v>-1.1569234211688649E-2</v>
      </c>
      <c r="M57" s="229">
        <f t="shared" si="24"/>
        <v>188884.59545008198</v>
      </c>
      <c r="N57" s="17">
        <f t="shared" si="21"/>
        <v>3558.5954500819789</v>
      </c>
      <c r="O57" s="85">
        <f t="shared" si="22"/>
        <v>1.8840051204823832E-2</v>
      </c>
    </row>
    <row r="58" spans="1:16" ht="13.5" customHeight="1" x14ac:dyDescent="0.2">
      <c r="B58" s="2"/>
      <c r="C58" s="2"/>
      <c r="D58" s="2"/>
      <c r="E58" s="1" t="s">
        <v>131</v>
      </c>
      <c r="F58" s="25">
        <f t="shared" si="23"/>
        <v>285134.32000000007</v>
      </c>
      <c r="G58" s="25">
        <f t="shared" si="23"/>
        <v>269341.57000000007</v>
      </c>
      <c r="H58" s="25">
        <f t="shared" si="23"/>
        <v>128093.88</v>
      </c>
      <c r="I58" s="25">
        <f t="shared" si="23"/>
        <v>447209.68850416993</v>
      </c>
      <c r="J58" s="25">
        <f t="shared" si="23"/>
        <v>296527</v>
      </c>
      <c r="K58" s="26">
        <f t="shared" si="19"/>
        <v>-150682.68850416993</v>
      </c>
      <c r="L58" s="86">
        <f t="shared" si="20"/>
        <v>-0.33693967813661291</v>
      </c>
      <c r="M58" s="229">
        <f t="shared" si="24"/>
        <v>341021.35056133009</v>
      </c>
      <c r="N58" s="17">
        <f t="shared" si="21"/>
        <v>44494.350561330095</v>
      </c>
      <c r="O58" s="85">
        <f t="shared" si="22"/>
        <v>0.13047379728011524</v>
      </c>
    </row>
    <row r="59" spans="1:16" ht="13.5" customHeight="1" x14ac:dyDescent="0.2">
      <c r="B59" s="2"/>
      <c r="C59" s="2"/>
      <c r="D59" s="2"/>
      <c r="E59" s="1" t="s">
        <v>133</v>
      </c>
      <c r="F59" s="25">
        <f t="shared" si="23"/>
        <v>267604.39999999997</v>
      </c>
      <c r="G59" s="25">
        <f t="shared" si="23"/>
        <v>264076.65000000002</v>
      </c>
      <c r="H59" s="25">
        <f t="shared" si="23"/>
        <v>114478.52999999997</v>
      </c>
      <c r="I59" s="25">
        <f t="shared" si="23"/>
        <v>250474.65771341597</v>
      </c>
      <c r="J59" s="25">
        <f t="shared" si="23"/>
        <v>234003</v>
      </c>
      <c r="K59" s="26">
        <f t="shared" si="19"/>
        <v>-16471.657713415974</v>
      </c>
      <c r="L59" s="86">
        <f t="shared" si="20"/>
        <v>-6.5761773521464381E-2</v>
      </c>
      <c r="M59" s="229">
        <f t="shared" si="24"/>
        <v>2.3930956085831801E-12</v>
      </c>
      <c r="N59" s="17">
        <f t="shared" si="21"/>
        <v>-234003</v>
      </c>
      <c r="O59" s="85">
        <f t="shared" si="22"/>
        <v>-9.7782553760374112E+16</v>
      </c>
    </row>
    <row r="60" spans="1:16" ht="13.5" customHeight="1" thickBot="1" x14ac:dyDescent="0.25">
      <c r="B60" s="2"/>
      <c r="C60" s="2"/>
      <c r="D60" s="2"/>
      <c r="E60" s="1" t="s">
        <v>135</v>
      </c>
      <c r="F60" s="25">
        <f t="shared" si="23"/>
        <v>95878.194000000018</v>
      </c>
      <c r="G60" s="25">
        <f t="shared" si="23"/>
        <v>-140287.03599999996</v>
      </c>
      <c r="H60" s="25">
        <f t="shared" si="23"/>
        <v>49750.169999999984</v>
      </c>
      <c r="I60" s="25">
        <f t="shared" si="23"/>
        <v>153080.23681573098</v>
      </c>
      <c r="J60" s="25">
        <f t="shared" si="23"/>
        <v>87939</v>
      </c>
      <c r="K60" s="26">
        <f t="shared" si="19"/>
        <v>-65141.236815730983</v>
      </c>
      <c r="L60" s="86">
        <f t="shared" si="20"/>
        <v>-0.42553655632336251</v>
      </c>
      <c r="M60" s="229">
        <f t="shared" si="24"/>
        <v>106991.77649438998</v>
      </c>
      <c r="N60" s="17">
        <f t="shared" si="21"/>
        <v>19052.776494389982</v>
      </c>
      <c r="O60" s="85">
        <f t="shared" si="22"/>
        <v>0.17807701786677968</v>
      </c>
    </row>
    <row r="61" spans="1:16" ht="10.5" hidden="1" thickBot="1" x14ac:dyDescent="0.25">
      <c r="A61" s="2"/>
      <c r="B61" s="2"/>
      <c r="C61" s="2"/>
      <c r="D61" s="2"/>
      <c r="E61" s="2" t="s">
        <v>144</v>
      </c>
      <c r="F61" s="30">
        <f>0-F50</f>
        <v>0</v>
      </c>
      <c r="G61" s="30">
        <f>0-G50</f>
        <v>0</v>
      </c>
      <c r="H61" s="30">
        <f>0-H50</f>
        <v>0</v>
      </c>
      <c r="I61" s="30">
        <f>0-I50</f>
        <v>0</v>
      </c>
      <c r="J61" s="30">
        <f>0-J50</f>
        <v>0</v>
      </c>
      <c r="K61" s="30">
        <f t="shared" si="19"/>
        <v>0</v>
      </c>
      <c r="L61" s="91">
        <f t="shared" si="20"/>
        <v>0</v>
      </c>
      <c r="M61" s="265">
        <f>0-M50</f>
        <v>0</v>
      </c>
      <c r="N61" s="32">
        <f t="shared" si="21"/>
        <v>0</v>
      </c>
      <c r="O61" s="92">
        <f t="shared" si="22"/>
        <v>0</v>
      </c>
      <c r="P61" s="2"/>
    </row>
    <row r="62" spans="1:16" ht="30" customHeight="1" thickBot="1" x14ac:dyDescent="0.25">
      <c r="A62" s="1"/>
      <c r="B62" s="2"/>
      <c r="C62" s="2"/>
      <c r="D62" s="2"/>
      <c r="E62" s="94" t="s">
        <v>147</v>
      </c>
      <c r="F62" s="61">
        <f>F15-F51</f>
        <v>2715741.7699999996</v>
      </c>
      <c r="G62" s="61">
        <f>G15-G51</f>
        <v>1466147.629999999</v>
      </c>
      <c r="H62" s="61">
        <f>H15-H51</f>
        <v>1198474.7999999998</v>
      </c>
      <c r="I62" s="61">
        <f>I15-I51</f>
        <v>3356174.8787664864</v>
      </c>
      <c r="J62" s="61">
        <f>J15-J51</f>
        <v>2510598.6666666577</v>
      </c>
      <c r="K62" s="62">
        <f t="shared" si="19"/>
        <v>-845576.21209982876</v>
      </c>
      <c r="L62" s="88">
        <f t="shared" si="20"/>
        <v>-0.25194641001860074</v>
      </c>
      <c r="M62" s="260">
        <f>M15-M51</f>
        <v>2675784.0051844642</v>
      </c>
      <c r="N62" s="89">
        <f t="shared" si="21"/>
        <v>165185.33851780649</v>
      </c>
      <c r="O62" s="90">
        <f t="shared" si="22"/>
        <v>6.1733435209176714E-2</v>
      </c>
      <c r="P62" s="1"/>
    </row>
    <row r="63" spans="1:16" ht="13.5" customHeight="1" x14ac:dyDescent="0.2">
      <c r="B63" s="2"/>
      <c r="C63" s="2"/>
      <c r="D63" s="2"/>
      <c r="F63" s="25"/>
      <c r="G63" s="25"/>
      <c r="H63" s="25"/>
      <c r="I63" s="25"/>
      <c r="J63" s="25"/>
      <c r="K63" s="26"/>
      <c r="L63" s="26"/>
      <c r="M63" s="229"/>
      <c r="N63" s="2"/>
      <c r="O63" s="2"/>
    </row>
    <row r="64" spans="1:16" ht="13.5" customHeight="1" x14ac:dyDescent="0.2">
      <c r="B64" s="2"/>
      <c r="C64" s="2"/>
      <c r="D64" s="2"/>
      <c r="E64" s="87" t="s">
        <v>148</v>
      </c>
      <c r="F64" s="25"/>
      <c r="G64" s="25"/>
      <c r="H64" s="25"/>
      <c r="I64" s="25"/>
      <c r="J64" s="25"/>
      <c r="K64" s="26"/>
      <c r="L64" s="26"/>
      <c r="M64" s="229"/>
      <c r="N64" s="2"/>
      <c r="O64" s="2"/>
    </row>
    <row r="65" spans="1:16" ht="13.5" hidden="1" customHeight="1" x14ac:dyDescent="0.2">
      <c r="A65" s="1"/>
      <c r="B65" s="2"/>
      <c r="C65" s="2" t="s">
        <v>71</v>
      </c>
      <c r="D65" s="2" t="s">
        <v>122</v>
      </c>
      <c r="E65" s="1" t="s">
        <v>123</v>
      </c>
      <c r="F65" s="25">
        <v>0</v>
      </c>
      <c r="G65" s="25">
        <v>0</v>
      </c>
      <c r="H65" s="25">
        <v>0</v>
      </c>
      <c r="I65" s="25">
        <v>0</v>
      </c>
      <c r="J65" s="25">
        <v>0</v>
      </c>
      <c r="K65" s="26">
        <f t="shared" ref="K65:K71" si="25">J65-I65</f>
        <v>0</v>
      </c>
      <c r="L65" s="86">
        <f t="shared" ref="L65:L71" si="26">IF(ROUND(K65,0)=0,0,(K65/ABS(I65)))</f>
        <v>0</v>
      </c>
      <c r="M65" s="229">
        <v>0</v>
      </c>
      <c r="N65" s="17">
        <f t="shared" ref="N65:N71" si="27">M65-J65</f>
        <v>0</v>
      </c>
      <c r="O65" s="85">
        <f t="shared" ref="O65:O72" si="28">IF(ROUND(N65,0)=0,0,(N65/ABS(M65)))</f>
        <v>0</v>
      </c>
      <c r="P65" s="1"/>
    </row>
    <row r="66" spans="1:16" ht="13.5" customHeight="1" x14ac:dyDescent="0.2">
      <c r="A66" s="1"/>
      <c r="B66" s="2"/>
      <c r="C66" s="2" t="s">
        <v>71</v>
      </c>
      <c r="D66" s="2" t="s">
        <v>124</v>
      </c>
      <c r="E66" s="1" t="s">
        <v>125</v>
      </c>
      <c r="F66" s="25">
        <v>771856.79</v>
      </c>
      <c r="G66" s="25">
        <v>684333.91</v>
      </c>
      <c r="H66" s="25">
        <v>315444.84999999998</v>
      </c>
      <c r="I66" s="25">
        <v>708226.51</v>
      </c>
      <c r="J66" s="25">
        <v>653575.99999999895</v>
      </c>
      <c r="K66" s="26">
        <f t="shared" si="25"/>
        <v>-54650.510000001057</v>
      </c>
      <c r="L66" s="86">
        <f t="shared" si="26"/>
        <v>-7.716529842973692E-2</v>
      </c>
      <c r="M66" s="229">
        <v>687247</v>
      </c>
      <c r="N66" s="17">
        <f t="shared" si="27"/>
        <v>33671.000000001048</v>
      </c>
      <c r="O66" s="85">
        <f t="shared" si="28"/>
        <v>4.8994029802969019E-2</v>
      </c>
      <c r="P66" s="1"/>
    </row>
    <row r="67" spans="1:16" ht="13.5" customHeight="1" x14ac:dyDescent="0.2">
      <c r="A67" s="1"/>
      <c r="B67" s="2"/>
      <c r="C67" s="2" t="s">
        <v>71</v>
      </c>
      <c r="D67" s="2" t="s">
        <v>126</v>
      </c>
      <c r="E67" s="1" t="s">
        <v>127</v>
      </c>
      <c r="F67" s="25">
        <v>1207490.1499999999</v>
      </c>
      <c r="G67" s="25">
        <v>1138853.1399999999</v>
      </c>
      <c r="H67" s="25">
        <v>536470.64</v>
      </c>
      <c r="I67" s="25">
        <v>1163090</v>
      </c>
      <c r="J67" s="25">
        <v>1043791</v>
      </c>
      <c r="K67" s="26">
        <f t="shared" si="25"/>
        <v>-119299</v>
      </c>
      <c r="L67" s="86">
        <f t="shared" si="26"/>
        <v>-0.10257073829196364</v>
      </c>
      <c r="M67" s="229">
        <v>1164209</v>
      </c>
      <c r="N67" s="17">
        <f t="shared" si="27"/>
        <v>120418</v>
      </c>
      <c r="O67" s="85">
        <f t="shared" si="28"/>
        <v>0.10343331824440458</v>
      </c>
      <c r="P67" s="1"/>
    </row>
    <row r="68" spans="1:16" ht="13.5" customHeight="1" x14ac:dyDescent="0.2">
      <c r="A68" s="1"/>
      <c r="B68" s="2"/>
      <c r="C68" s="2" t="s">
        <v>71</v>
      </c>
      <c r="D68" s="2" t="s">
        <v>128</v>
      </c>
      <c r="E68" s="1" t="s">
        <v>129</v>
      </c>
      <c r="F68" s="25">
        <v>241395.46</v>
      </c>
      <c r="G68" s="25">
        <v>183937.63</v>
      </c>
      <c r="H68" s="25">
        <v>72648.06</v>
      </c>
      <c r="I68" s="25">
        <v>187495</v>
      </c>
      <c r="J68" s="25">
        <v>185326</v>
      </c>
      <c r="K68" s="26">
        <f t="shared" si="25"/>
        <v>-2169</v>
      </c>
      <c r="L68" s="86">
        <f t="shared" si="26"/>
        <v>-1.1568308488226353E-2</v>
      </c>
      <c r="M68" s="229">
        <v>188885</v>
      </c>
      <c r="N68" s="17">
        <f t="shared" si="27"/>
        <v>3559</v>
      </c>
      <c r="O68" s="85">
        <f t="shared" si="28"/>
        <v>1.8842152632554201E-2</v>
      </c>
      <c r="P68" s="1"/>
    </row>
    <row r="69" spans="1:16" ht="13.5" customHeight="1" x14ac:dyDescent="0.2">
      <c r="A69" s="1"/>
      <c r="B69" s="2"/>
      <c r="C69" s="2" t="s">
        <v>71</v>
      </c>
      <c r="D69" s="2" t="s">
        <v>130</v>
      </c>
      <c r="E69" s="1" t="s">
        <v>131</v>
      </c>
      <c r="F69" s="25">
        <v>287606.69</v>
      </c>
      <c r="G69" s="25">
        <v>269110.59999999998</v>
      </c>
      <c r="H69" s="25">
        <v>109212.02</v>
      </c>
      <c r="I69" s="25">
        <v>318422</v>
      </c>
      <c r="J69" s="25">
        <v>285313</v>
      </c>
      <c r="K69" s="26">
        <f t="shared" si="25"/>
        <v>-33109</v>
      </c>
      <c r="L69" s="86">
        <f t="shared" si="26"/>
        <v>-0.1039783683288215</v>
      </c>
      <c r="M69" s="229">
        <v>291810</v>
      </c>
      <c r="N69" s="17">
        <f t="shared" si="27"/>
        <v>6497</v>
      </c>
      <c r="O69" s="85">
        <f t="shared" si="28"/>
        <v>2.2264487166306843E-2</v>
      </c>
      <c r="P69" s="1"/>
    </row>
    <row r="70" spans="1:16" ht="13.5" customHeight="1" x14ac:dyDescent="0.2">
      <c r="A70" s="1"/>
      <c r="B70" s="2"/>
      <c r="C70" s="2" t="s">
        <v>71</v>
      </c>
      <c r="D70" s="2" t="s">
        <v>132</v>
      </c>
      <c r="E70" s="1" t="s">
        <v>133</v>
      </c>
      <c r="F70" s="25">
        <v>194956.05</v>
      </c>
      <c r="G70" s="25">
        <v>146262.74</v>
      </c>
      <c r="H70" s="25">
        <v>77661.460000000006</v>
      </c>
      <c r="I70" s="25">
        <v>142021</v>
      </c>
      <c r="J70" s="25">
        <v>142761</v>
      </c>
      <c r="K70" s="26">
        <f t="shared" si="25"/>
        <v>740</v>
      </c>
      <c r="L70" s="86">
        <f t="shared" si="26"/>
        <v>5.210497039170264E-3</v>
      </c>
      <c r="M70" s="229">
        <v>0</v>
      </c>
      <c r="N70" s="17">
        <f t="shared" si="27"/>
        <v>-142761</v>
      </c>
      <c r="O70" s="85" t="e">
        <f t="shared" si="28"/>
        <v>#DIV/0!</v>
      </c>
      <c r="P70" s="1"/>
    </row>
    <row r="71" spans="1:16" ht="13.5" customHeight="1" thickBot="1" x14ac:dyDescent="0.25">
      <c r="A71" s="1"/>
      <c r="B71" s="2"/>
      <c r="C71" s="2" t="s">
        <v>71</v>
      </c>
      <c r="D71" s="2" t="s">
        <v>134</v>
      </c>
      <c r="E71" s="1" t="s">
        <v>135</v>
      </c>
      <c r="F71" s="25">
        <v>164878.39000000001</v>
      </c>
      <c r="G71" s="25">
        <v>92873.07</v>
      </c>
      <c r="H71" s="25">
        <v>53029.47</v>
      </c>
      <c r="I71" s="25">
        <v>139391</v>
      </c>
      <c r="J71" s="25">
        <v>128080</v>
      </c>
      <c r="K71" s="26">
        <f t="shared" si="25"/>
        <v>-11311</v>
      </c>
      <c r="L71" s="86">
        <f t="shared" si="26"/>
        <v>-8.1145841553615372E-2</v>
      </c>
      <c r="M71" s="229">
        <v>126693</v>
      </c>
      <c r="N71" s="17">
        <f t="shared" si="27"/>
        <v>-1387</v>
      </c>
      <c r="O71" s="85">
        <f t="shared" si="28"/>
        <v>-1.0947724025794638E-2</v>
      </c>
      <c r="P71" s="1"/>
    </row>
    <row r="72" spans="1:16" ht="13.5" customHeight="1" thickBot="1" x14ac:dyDescent="0.25">
      <c r="A72" s="1"/>
      <c r="B72" s="2"/>
      <c r="C72" s="2"/>
      <c r="D72" s="2"/>
      <c r="E72" s="21" t="s">
        <v>149</v>
      </c>
      <c r="F72" s="61">
        <f>F65+F66+F67+F68+F69+F70+F71+0</f>
        <v>2868183.53</v>
      </c>
      <c r="G72" s="61">
        <f>G65+G66+G67+G68+G69+G70+G71+0</f>
        <v>2515371.0899999994</v>
      </c>
      <c r="H72" s="61">
        <f>H65+H66+H67+H68+H69+H70+H71+0</f>
        <v>1164466.5</v>
      </c>
      <c r="I72" s="61">
        <f>I65+I66+I67+I68+I69+I70+I71+0</f>
        <v>2658645.5099999998</v>
      </c>
      <c r="J72" s="61">
        <f>J65+J66+J67+J68+J69+J70+J71+0</f>
        <v>2438846.9999999991</v>
      </c>
      <c r="K72" s="62">
        <f>I72-J72</f>
        <v>219798.51000000071</v>
      </c>
      <c r="L72" s="88">
        <f>IF(ROUND(K72,0)=0,0,(K72/ABS(J72)))</f>
        <v>9.0123943814433949E-2</v>
      </c>
      <c r="M72" s="260">
        <f>M65+M66+M67+M68+M69+M70+M71+0</f>
        <v>2458844</v>
      </c>
      <c r="N72" s="89">
        <f>M72-I72</f>
        <v>-199801.50999999978</v>
      </c>
      <c r="O72" s="90">
        <f t="shared" si="28"/>
        <v>-8.1258310815976842E-2</v>
      </c>
      <c r="P72" s="1"/>
    </row>
    <row r="73" spans="1:16" ht="13.5" customHeight="1" x14ac:dyDescent="0.2">
      <c r="A73" s="1"/>
      <c r="B73" s="2"/>
      <c r="C73" s="2"/>
      <c r="D73" s="2"/>
      <c r="F73" s="25"/>
      <c r="G73" s="25"/>
      <c r="H73" s="25"/>
      <c r="I73" s="25"/>
      <c r="J73" s="25"/>
      <c r="K73" s="26"/>
      <c r="L73" s="26"/>
      <c r="M73" s="229"/>
      <c r="N73" s="2"/>
      <c r="O73" s="2"/>
    </row>
    <row r="74" spans="1:16" ht="30.75" customHeight="1" x14ac:dyDescent="0.2">
      <c r="A74" s="1"/>
      <c r="B74" s="2"/>
      <c r="C74" s="2"/>
      <c r="D74" s="2"/>
      <c r="E74" s="87" t="s">
        <v>150</v>
      </c>
      <c r="F74" s="25"/>
      <c r="G74" s="25"/>
      <c r="H74" s="25"/>
      <c r="I74" s="25"/>
      <c r="J74" s="25"/>
      <c r="K74" s="26"/>
      <c r="L74" s="26"/>
      <c r="M74" s="229"/>
      <c r="N74" s="2"/>
      <c r="O74" s="2"/>
      <c r="P74" s="1"/>
    </row>
    <row r="75" spans="1:16" ht="13.5" customHeight="1" x14ac:dyDescent="0.2">
      <c r="A75" s="1"/>
      <c r="B75" s="2"/>
      <c r="C75" s="2"/>
      <c r="D75" s="2"/>
      <c r="E75" s="1" t="s">
        <v>123</v>
      </c>
      <c r="F75" s="25">
        <f t="shared" ref="F75:I81" si="29">F54-F65</f>
        <v>-238731.28599999999</v>
      </c>
      <c r="G75" s="25">
        <f t="shared" si="29"/>
        <v>-331458.46600000001</v>
      </c>
      <c r="H75" s="25">
        <f t="shared" si="29"/>
        <v>-191522.57</v>
      </c>
      <c r="I75" s="25">
        <f t="shared" si="29"/>
        <v>-185744.396535548</v>
      </c>
      <c r="J75" s="25">
        <f t="shared" ref="J75:J81" si="30">I54-I65</f>
        <v>-185744.396535548</v>
      </c>
      <c r="K75" s="26">
        <f t="shared" ref="K75:K83" si="31">I75-J75</f>
        <v>0</v>
      </c>
      <c r="L75" s="86">
        <f t="shared" ref="L75:L83" si="32">IF(ROUND(K75,0)=0,0,(K75/ABS(J75)))</f>
        <v>0</v>
      </c>
      <c r="M75" s="229">
        <f t="shared" ref="M75:M81" si="33">M54-M65</f>
        <v>-217208.860305329</v>
      </c>
      <c r="N75" s="17">
        <f t="shared" ref="N75:N83" si="34">M75-I75</f>
        <v>-31464.463769780996</v>
      </c>
      <c r="O75" s="85">
        <f t="shared" ref="O75:O83" si="35">IF(ROUND(N75,0)=0,0,(N75/ABS(M75)))</f>
        <v>-0.1448581044325338</v>
      </c>
      <c r="P75" s="1"/>
    </row>
    <row r="76" spans="1:16" ht="13.5" customHeight="1" x14ac:dyDescent="0.2">
      <c r="A76" s="1"/>
      <c r="B76" s="2"/>
      <c r="C76" s="2"/>
      <c r="D76" s="2"/>
      <c r="E76" s="1" t="s">
        <v>125</v>
      </c>
      <c r="F76" s="25">
        <f t="shared" si="29"/>
        <v>-781769.946</v>
      </c>
      <c r="G76" s="25">
        <f t="shared" si="29"/>
        <v>-1321345.6659999997</v>
      </c>
      <c r="H76" s="25">
        <f t="shared" si="29"/>
        <v>-199704.7699999999</v>
      </c>
      <c r="I76" s="25">
        <f t="shared" si="29"/>
        <v>-288097.51468823967</v>
      </c>
      <c r="J76" s="25">
        <f t="shared" si="30"/>
        <v>-288097.51468823967</v>
      </c>
      <c r="K76" s="26">
        <f t="shared" si="31"/>
        <v>0</v>
      </c>
      <c r="L76" s="86">
        <f t="shared" si="32"/>
        <v>0</v>
      </c>
      <c r="M76" s="229">
        <f t="shared" si="33"/>
        <v>-370369.19113051007</v>
      </c>
      <c r="N76" s="17">
        <f t="shared" si="34"/>
        <v>-82271.6764422704</v>
      </c>
      <c r="O76" s="85">
        <f t="shared" si="35"/>
        <v>-0.22213423365789528</v>
      </c>
      <c r="P76" s="1"/>
    </row>
    <row r="77" spans="1:16" ht="13.5" customHeight="1" x14ac:dyDescent="0.2">
      <c r="A77" s="1"/>
      <c r="B77" s="2"/>
      <c r="C77" s="2"/>
      <c r="D77" s="2"/>
      <c r="E77" s="1" t="s">
        <v>127</v>
      </c>
      <c r="F77" s="25">
        <f t="shared" si="29"/>
        <v>866883.69399999967</v>
      </c>
      <c r="G77" s="25">
        <f t="shared" si="29"/>
        <v>718695.90399999986</v>
      </c>
      <c r="H77" s="25">
        <f t="shared" si="29"/>
        <v>372816.00999999989</v>
      </c>
      <c r="I77" s="25">
        <f t="shared" si="29"/>
        <v>920440.5213568802</v>
      </c>
      <c r="J77" s="25">
        <f t="shared" si="30"/>
        <v>920440.5213568802</v>
      </c>
      <c r="K77" s="26">
        <f t="shared" si="31"/>
        <v>0</v>
      </c>
      <c r="L77" s="86">
        <f t="shared" si="32"/>
        <v>0</v>
      </c>
      <c r="M77" s="229">
        <f t="shared" si="33"/>
        <v>775008.33411449986</v>
      </c>
      <c r="N77" s="17">
        <f t="shared" si="34"/>
        <v>-145432.18724238034</v>
      </c>
      <c r="O77" s="85">
        <f t="shared" si="35"/>
        <v>-0.18765241719438616</v>
      </c>
      <c r="P77" s="1"/>
    </row>
    <row r="78" spans="1:16" ht="13.5" customHeight="1" x14ac:dyDescent="0.2">
      <c r="A78" s="1"/>
      <c r="B78" s="2"/>
      <c r="C78" s="2"/>
      <c r="D78" s="2"/>
      <c r="E78" s="1" t="s">
        <v>129</v>
      </c>
      <c r="F78" s="25">
        <f t="shared" si="29"/>
        <v>-5.9999999648425728E-3</v>
      </c>
      <c r="G78" s="25">
        <f t="shared" si="29"/>
        <v>-5.9999999357387424E-3</v>
      </c>
      <c r="H78" s="25">
        <f t="shared" si="29"/>
        <v>0</v>
      </c>
      <c r="I78" s="25">
        <f t="shared" si="29"/>
        <v>0.1756000790046528</v>
      </c>
      <c r="J78" s="25">
        <f t="shared" si="30"/>
        <v>0.1756000790046528</v>
      </c>
      <c r="K78" s="26">
        <f t="shared" si="31"/>
        <v>0</v>
      </c>
      <c r="L78" s="86">
        <f t="shared" si="32"/>
        <v>0</v>
      </c>
      <c r="M78" s="229">
        <f t="shared" si="33"/>
        <v>-0.40454991802107543</v>
      </c>
      <c r="N78" s="17">
        <f t="shared" si="34"/>
        <v>-0.58014999702572823</v>
      </c>
      <c r="O78" s="85">
        <f t="shared" si="35"/>
        <v>-1.4340628218728368</v>
      </c>
      <c r="P78" s="1"/>
    </row>
    <row r="79" spans="1:16" ht="13.5" customHeight="1" x14ac:dyDescent="0.2">
      <c r="A79" s="1"/>
      <c r="B79" s="2"/>
      <c r="C79" s="2"/>
      <c r="D79" s="2"/>
      <c r="E79" s="1" t="s">
        <v>131</v>
      </c>
      <c r="F79" s="25">
        <f t="shared" si="29"/>
        <v>-2472.3699999999371</v>
      </c>
      <c r="G79" s="25">
        <f t="shared" si="29"/>
        <v>230.97000000008848</v>
      </c>
      <c r="H79" s="25">
        <f t="shared" si="29"/>
        <v>18881.86</v>
      </c>
      <c r="I79" s="25">
        <f t="shared" si="29"/>
        <v>128787.68850416993</v>
      </c>
      <c r="J79" s="25">
        <f t="shared" si="30"/>
        <v>128787.68850416993</v>
      </c>
      <c r="K79" s="26">
        <f t="shared" si="31"/>
        <v>0</v>
      </c>
      <c r="L79" s="86">
        <f t="shared" si="32"/>
        <v>0</v>
      </c>
      <c r="M79" s="229">
        <f t="shared" si="33"/>
        <v>49211.350561330095</v>
      </c>
      <c r="N79" s="17">
        <f t="shared" si="34"/>
        <v>-79576.337942839833</v>
      </c>
      <c r="O79" s="85">
        <f t="shared" si="35"/>
        <v>-1.6170321894268498</v>
      </c>
      <c r="P79" s="1"/>
    </row>
    <row r="80" spans="1:16" ht="13.5" customHeight="1" x14ac:dyDescent="0.2">
      <c r="A80" s="1"/>
      <c r="B80" s="2"/>
      <c r="C80" s="2"/>
      <c r="D80" s="2"/>
      <c r="E80" s="1" t="s">
        <v>133</v>
      </c>
      <c r="F80" s="25">
        <f t="shared" si="29"/>
        <v>72648.349999999977</v>
      </c>
      <c r="G80" s="25">
        <f t="shared" si="29"/>
        <v>117813.91000000003</v>
      </c>
      <c r="H80" s="25">
        <f t="shared" si="29"/>
        <v>36817.069999999963</v>
      </c>
      <c r="I80" s="25">
        <f t="shared" si="29"/>
        <v>108453.65771341597</v>
      </c>
      <c r="J80" s="25">
        <f t="shared" si="30"/>
        <v>108453.65771341597</v>
      </c>
      <c r="K80" s="26">
        <f t="shared" si="31"/>
        <v>0</v>
      </c>
      <c r="L80" s="86">
        <f t="shared" si="32"/>
        <v>0</v>
      </c>
      <c r="M80" s="229">
        <f t="shared" si="33"/>
        <v>2.3930956085831801E-12</v>
      </c>
      <c r="N80" s="17">
        <f t="shared" si="34"/>
        <v>-108453.65771341597</v>
      </c>
      <c r="O80" s="85">
        <f t="shared" si="35"/>
        <v>-4.5319400246455424E+16</v>
      </c>
      <c r="P80" s="1"/>
    </row>
    <row r="81" spans="1:16" ht="13.5" customHeight="1" thickBot="1" x14ac:dyDescent="0.25">
      <c r="A81" s="1"/>
      <c r="B81" s="2"/>
      <c r="C81" s="2"/>
      <c r="D81" s="2"/>
      <c r="E81" s="1" t="s">
        <v>135</v>
      </c>
      <c r="F81" s="25">
        <f t="shared" si="29"/>
        <v>-69000.195999999996</v>
      </c>
      <c r="G81" s="25">
        <f t="shared" si="29"/>
        <v>-233160.10599999997</v>
      </c>
      <c r="H81" s="25">
        <f t="shared" si="29"/>
        <v>-3279.3000000000175</v>
      </c>
      <c r="I81" s="25">
        <f t="shared" si="29"/>
        <v>13689.236815730983</v>
      </c>
      <c r="J81" s="25">
        <f t="shared" si="30"/>
        <v>13689.236815730983</v>
      </c>
      <c r="K81" s="26">
        <f t="shared" si="31"/>
        <v>0</v>
      </c>
      <c r="L81" s="86">
        <f t="shared" si="32"/>
        <v>0</v>
      </c>
      <c r="M81" s="229">
        <f t="shared" si="33"/>
        <v>-19701.223505610018</v>
      </c>
      <c r="N81" s="17">
        <f t="shared" si="34"/>
        <v>-33390.460321341001</v>
      </c>
      <c r="O81" s="85">
        <f t="shared" si="35"/>
        <v>-1.6948419630807654</v>
      </c>
      <c r="P81" s="1"/>
    </row>
    <row r="82" spans="1:16" ht="10.5" hidden="1" thickBot="1" x14ac:dyDescent="0.25">
      <c r="A82" s="2"/>
      <c r="B82" s="2"/>
      <c r="C82" s="2"/>
      <c r="D82" s="2"/>
      <c r="E82" s="2" t="s">
        <v>144</v>
      </c>
      <c r="F82" s="30">
        <f>F61-0</f>
        <v>0</v>
      </c>
      <c r="G82" s="30">
        <f>G61-0</f>
        <v>0</v>
      </c>
      <c r="H82" s="30">
        <f>H61-0</f>
        <v>0</v>
      </c>
      <c r="I82" s="30">
        <f>I61-0</f>
        <v>0</v>
      </c>
      <c r="J82" s="30">
        <f>I61-0</f>
        <v>0</v>
      </c>
      <c r="K82" s="30">
        <f t="shared" si="31"/>
        <v>0</v>
      </c>
      <c r="L82" s="91">
        <f t="shared" si="32"/>
        <v>0</v>
      </c>
      <c r="M82" s="265">
        <f>M61-0</f>
        <v>0</v>
      </c>
      <c r="N82" s="32">
        <f t="shared" si="34"/>
        <v>0</v>
      </c>
      <c r="O82" s="92">
        <f t="shared" si="35"/>
        <v>0</v>
      </c>
      <c r="P82" s="2"/>
    </row>
    <row r="83" spans="1:16" ht="30" customHeight="1" thickBot="1" x14ac:dyDescent="0.25">
      <c r="A83" s="1"/>
      <c r="B83" s="2"/>
      <c r="C83" s="2"/>
      <c r="D83" s="2"/>
      <c r="E83" s="94" t="s">
        <v>151</v>
      </c>
      <c r="F83" s="61">
        <f>F62-F72</f>
        <v>-152441.76000000024</v>
      </c>
      <c r="G83" s="61">
        <f>G62-G72</f>
        <v>-1049223.4600000004</v>
      </c>
      <c r="H83" s="61">
        <f>H62-H72</f>
        <v>34008.299999999814</v>
      </c>
      <c r="I83" s="61">
        <f>I62-I72</f>
        <v>697529.36876648664</v>
      </c>
      <c r="J83" s="61">
        <f>J62-J72</f>
        <v>71751.666666658595</v>
      </c>
      <c r="K83" s="62">
        <f t="shared" si="31"/>
        <v>625777.70209982805</v>
      </c>
      <c r="L83" s="88">
        <f t="shared" si="32"/>
        <v>8.721437858817195</v>
      </c>
      <c r="M83" s="262">
        <f>M62-M72</f>
        <v>216940.00518446416</v>
      </c>
      <c r="N83" s="89">
        <f t="shared" si="34"/>
        <v>-480589.36358202249</v>
      </c>
      <c r="O83" s="90">
        <f t="shared" si="35"/>
        <v>-2.2153100032120734</v>
      </c>
      <c r="P83" s="1"/>
    </row>
    <row r="84" spans="1:16" ht="12.75" customHeight="1" x14ac:dyDescent="0.2">
      <c r="B84" s="2"/>
      <c r="C84" s="2"/>
      <c r="D84" s="2"/>
      <c r="J84" s="1"/>
      <c r="K84" s="4"/>
      <c r="L84" s="4"/>
      <c r="M84" s="3"/>
      <c r="N84" s="2"/>
      <c r="O84" s="2"/>
    </row>
    <row r="85" spans="1:16" ht="13.5" customHeight="1" x14ac:dyDescent="0.2">
      <c r="B85" s="2"/>
      <c r="C85" s="2"/>
      <c r="D85" s="2"/>
      <c r="J85" s="1"/>
      <c r="K85" s="4"/>
      <c r="L85" s="4"/>
      <c r="M85" s="3"/>
      <c r="N85" s="2"/>
      <c r="O85" s="2"/>
    </row>
    <row r="86" spans="1:16" ht="13.5" customHeight="1" x14ac:dyDescent="0.2">
      <c r="B86" s="2"/>
      <c r="C86" s="2"/>
      <c r="D86" s="2"/>
      <c r="J86" s="1"/>
      <c r="K86" s="4"/>
      <c r="L86" s="4"/>
      <c r="M86" s="3"/>
      <c r="N86" s="4"/>
      <c r="P86" s="95"/>
    </row>
    <row r="87" spans="1:16" ht="13.5" customHeight="1" x14ac:dyDescent="0.2">
      <c r="B87" s="2"/>
      <c r="C87" s="2"/>
      <c r="D87" s="2"/>
      <c r="J87" s="1"/>
      <c r="K87" s="4"/>
      <c r="L87" s="4"/>
      <c r="M87" s="3"/>
      <c r="N87" s="4"/>
      <c r="P87" s="95"/>
    </row>
    <row r="88" spans="1:16" ht="13.5" customHeight="1" x14ac:dyDescent="0.2">
      <c r="B88" s="2"/>
      <c r="C88" s="2"/>
      <c r="D88" s="2"/>
      <c r="J88" s="1"/>
      <c r="K88" s="4"/>
      <c r="L88" s="4"/>
      <c r="M88" s="3"/>
      <c r="N88" s="4"/>
      <c r="O88" s="4"/>
      <c r="P88" s="95"/>
    </row>
    <row r="89" spans="1:16" ht="13.5" customHeight="1" x14ac:dyDescent="0.2">
      <c r="B89" s="2"/>
      <c r="C89" s="2"/>
      <c r="D89" s="2"/>
      <c r="J89" s="1"/>
      <c r="K89" s="4"/>
      <c r="L89" s="4"/>
      <c r="M89" s="3"/>
      <c r="N89" s="4"/>
      <c r="O89" s="4"/>
      <c r="P89" s="3"/>
    </row>
    <row r="90" spans="1:16" ht="12.75" customHeight="1" x14ac:dyDescent="0.2">
      <c r="B90" s="2"/>
      <c r="C90" s="2"/>
      <c r="D90" s="2"/>
      <c r="J90" s="1"/>
      <c r="K90" s="4"/>
      <c r="L90" s="4"/>
      <c r="M90" s="3"/>
      <c r="N90" s="4"/>
      <c r="O90" s="4"/>
      <c r="P90" s="3"/>
    </row>
    <row r="91" spans="1:16" ht="13.5" customHeight="1" x14ac:dyDescent="0.2">
      <c r="B91" s="2"/>
      <c r="C91" s="2"/>
      <c r="D91" s="2"/>
      <c r="J91" s="1"/>
      <c r="K91" s="4"/>
      <c r="L91" s="4"/>
      <c r="M91" s="3"/>
      <c r="N91" s="4"/>
      <c r="O91" s="4"/>
      <c r="P91" s="3"/>
    </row>
  </sheetData>
  <mergeCells count="2">
    <mergeCell ref="E1:P1"/>
    <mergeCell ref="E2:P2"/>
  </mergeCells>
  <pageMargins left="1" right="1" top="1" bottom="1" header="0.5" footer="0.5"/>
  <pageSetup fitToHeight="2" orientation="landscape"/>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O52"/>
  <sheetViews>
    <sheetView zoomScaleNormal="100" workbookViewId="0">
      <pane xSplit="4" ySplit="6" topLeftCell="E7" activePane="bottomRight" state="frozen"/>
      <selection pane="topRight" activeCell="E1" sqref="E1"/>
      <selection pane="bottomLeft" activeCell="A7" sqref="A7"/>
      <selection pane="bottomRight" activeCell="L4" sqref="L4"/>
    </sheetView>
  </sheetViews>
  <sheetFormatPr defaultColWidth="9.1796875" defaultRowHeight="13.5" customHeight="1" x14ac:dyDescent="0.3"/>
  <cols>
    <col min="1" max="1" width="9.1796875" style="69" customWidth="1"/>
    <col min="2" max="3" width="9.1796875" style="69" hidden="1" customWidth="1"/>
    <col min="4" max="4" width="48.81640625" style="69" customWidth="1"/>
    <col min="5" max="9" width="13.54296875" style="69" customWidth="1"/>
    <col min="10" max="11" width="9.1796875" style="69" hidden="1" customWidth="1"/>
    <col min="12" max="12" width="13.54296875" style="69" customWidth="1"/>
    <col min="13" max="14" width="9.1796875" style="69" hidden="1" customWidth="1"/>
    <col min="15" max="15" width="9.1796875" style="69" customWidth="1"/>
    <col min="16" max="16" width="9.1796875" style="70" customWidth="1"/>
    <col min="17" max="16384" width="9.1796875" style="70"/>
  </cols>
  <sheetData>
    <row r="1" spans="1:15" ht="21.75" customHeight="1" x14ac:dyDescent="0.35">
      <c r="A1" s="24"/>
      <c r="B1" s="64"/>
      <c r="C1" s="64"/>
      <c r="D1" s="6" t="s">
        <v>0</v>
      </c>
      <c r="E1" s="7"/>
      <c r="F1" s="7"/>
      <c r="G1" s="8"/>
      <c r="H1" s="8"/>
      <c r="I1" s="8"/>
      <c r="J1" s="96"/>
      <c r="K1" s="64"/>
      <c r="L1" s="24"/>
      <c r="M1" s="64"/>
      <c r="N1" s="97"/>
      <c r="O1" s="24"/>
    </row>
    <row r="2" spans="1:15" ht="21.75" customHeight="1" x14ac:dyDescent="0.35">
      <c r="A2" s="24"/>
      <c r="B2" s="64"/>
      <c r="C2" s="64"/>
      <c r="D2" s="6" t="s">
        <v>323</v>
      </c>
      <c r="E2" s="7"/>
      <c r="F2" s="7"/>
      <c r="G2" s="8"/>
      <c r="H2" s="8"/>
      <c r="I2" s="8"/>
      <c r="J2" s="96"/>
      <c r="K2" s="64"/>
      <c r="L2" s="24"/>
      <c r="M2" s="64"/>
      <c r="N2" s="97"/>
      <c r="O2" s="24"/>
    </row>
    <row r="3" spans="1:15" ht="13.5" customHeight="1" x14ac:dyDescent="0.3">
      <c r="A3" s="24"/>
      <c r="B3" s="24"/>
      <c r="C3" s="24"/>
      <c r="D3" s="24"/>
      <c r="E3" s="66"/>
      <c r="F3" s="66"/>
      <c r="G3" s="66"/>
      <c r="H3" s="66"/>
      <c r="I3" s="66"/>
      <c r="J3" s="67"/>
      <c r="K3" s="64"/>
      <c r="L3" s="306" t="s">
        <v>343</v>
      </c>
      <c r="M3" s="64"/>
      <c r="N3" s="97"/>
      <c r="O3" s="24"/>
    </row>
    <row r="4" spans="1:15" ht="24" customHeight="1" x14ac:dyDescent="0.3">
      <c r="A4" s="24"/>
      <c r="B4" s="24"/>
      <c r="C4" s="24"/>
      <c r="D4" s="24"/>
      <c r="E4" s="209" t="s">
        <v>2</v>
      </c>
      <c r="F4" s="209" t="s">
        <v>3</v>
      </c>
      <c r="G4" s="209" t="s">
        <v>4</v>
      </c>
      <c r="H4" s="209" t="s">
        <v>5</v>
      </c>
      <c r="I4" s="209" t="s">
        <v>6</v>
      </c>
      <c r="J4" s="15" t="s">
        <v>7</v>
      </c>
      <c r="K4" s="79" t="s">
        <v>152</v>
      </c>
      <c r="L4" s="256" t="s">
        <v>9</v>
      </c>
      <c r="M4" s="15" t="s">
        <v>119</v>
      </c>
      <c r="N4" s="16" t="s">
        <v>120</v>
      </c>
      <c r="O4" s="24"/>
    </row>
    <row r="5" spans="1:15" ht="14" hidden="1" x14ac:dyDescent="0.3">
      <c r="A5" s="64"/>
      <c r="B5" s="64"/>
      <c r="C5" s="64"/>
      <c r="D5" s="64"/>
      <c r="E5" s="64" t="s">
        <v>12</v>
      </c>
      <c r="F5" s="64" t="s">
        <v>13</v>
      </c>
      <c r="G5" s="24" t="s">
        <v>14</v>
      </c>
      <c r="H5" s="24" t="s">
        <v>15</v>
      </c>
      <c r="I5" s="24" t="s">
        <v>15</v>
      </c>
      <c r="J5" s="64"/>
      <c r="K5" s="98"/>
      <c r="L5" s="266" t="s">
        <v>16</v>
      </c>
      <c r="M5" s="64"/>
      <c r="N5" s="97"/>
      <c r="O5" s="24"/>
    </row>
    <row r="6" spans="1:15" ht="14" hidden="1" x14ac:dyDescent="0.3">
      <c r="A6" s="64"/>
      <c r="B6" s="64"/>
      <c r="C6" s="64"/>
      <c r="D6" s="64"/>
      <c r="E6" s="64" t="s">
        <v>17</v>
      </c>
      <c r="F6" s="64" t="s">
        <v>17</v>
      </c>
      <c r="G6" s="24" t="s">
        <v>17</v>
      </c>
      <c r="H6" s="24" t="s">
        <v>18</v>
      </c>
      <c r="I6" s="24" t="s">
        <v>19</v>
      </c>
      <c r="J6" s="64"/>
      <c r="K6" s="98"/>
      <c r="L6" s="266" t="s">
        <v>20</v>
      </c>
      <c r="M6" s="64"/>
      <c r="N6" s="97"/>
      <c r="O6" s="24"/>
    </row>
    <row r="7" spans="1:15" ht="19.5" customHeight="1" x14ac:dyDescent="0.3">
      <c r="A7" s="24"/>
      <c r="B7" s="64"/>
      <c r="C7" s="64"/>
      <c r="D7" s="57" t="s">
        <v>121</v>
      </c>
      <c r="E7" s="24"/>
      <c r="F7" s="24"/>
      <c r="G7" s="24"/>
      <c r="H7" s="24"/>
      <c r="I7" s="24"/>
      <c r="J7" s="64"/>
      <c r="K7" s="98"/>
      <c r="L7" s="267"/>
      <c r="M7" s="64"/>
      <c r="N7" s="97"/>
      <c r="O7" s="24"/>
    </row>
    <row r="8" spans="1:15" ht="14" hidden="1" x14ac:dyDescent="0.3">
      <c r="A8" s="64"/>
      <c r="B8" s="64" t="s">
        <v>22</v>
      </c>
      <c r="C8" s="64" t="s">
        <v>153</v>
      </c>
      <c r="D8" s="64" t="str">
        <f t="shared" ref="D8:D17" si="0">C8</f>
        <v>(100) Advocacy &amp; Member Relations, AED</v>
      </c>
      <c r="E8" s="99"/>
      <c r="F8" s="99"/>
      <c r="G8" s="99"/>
      <c r="H8" s="99"/>
      <c r="I8" s="99"/>
      <c r="J8" s="99">
        <f t="shared" ref="J8:J19" si="1">I8-H8</f>
        <v>0</v>
      </c>
      <c r="K8" s="100">
        <f t="shared" ref="K8:K19" si="2">IF(ROUND(J8,0)=0,0,(J8/ABS(H8)))</f>
        <v>0</v>
      </c>
      <c r="L8" s="268"/>
      <c r="M8" s="99">
        <f t="shared" ref="M8:M19" si="3">L8-I8</f>
        <v>0</v>
      </c>
      <c r="N8" s="100">
        <f t="shared" ref="N8:N19" si="4">IF(ROUND(M8,0)=0,0,(M8/ABS(L8)))</f>
        <v>0</v>
      </c>
      <c r="O8" s="64"/>
    </row>
    <row r="9" spans="1:15" ht="16.5" hidden="1" customHeight="1" x14ac:dyDescent="0.3">
      <c r="A9" s="24"/>
      <c r="B9" s="64" t="s">
        <v>22</v>
      </c>
      <c r="C9" s="64" t="s">
        <v>154</v>
      </c>
      <c r="D9" s="24" t="str">
        <f t="shared" si="0"/>
        <v>(104) LIB &amp; INFO RESEARCH CENTER (LIRC)</v>
      </c>
      <c r="E9" s="101">
        <v>50</v>
      </c>
      <c r="F9" s="101">
        <v>50</v>
      </c>
      <c r="G9" s="101"/>
      <c r="H9" s="101"/>
      <c r="I9" s="101"/>
      <c r="J9" s="102">
        <f t="shared" si="1"/>
        <v>0</v>
      </c>
      <c r="K9" s="103">
        <f t="shared" si="2"/>
        <v>0</v>
      </c>
      <c r="L9" s="269"/>
      <c r="M9" s="99">
        <f t="shared" si="3"/>
        <v>0</v>
      </c>
      <c r="N9" s="100">
        <f t="shared" si="4"/>
        <v>0</v>
      </c>
      <c r="O9" s="24"/>
    </row>
    <row r="10" spans="1:15" ht="16.5" customHeight="1" x14ac:dyDescent="0.3">
      <c r="A10" s="24"/>
      <c r="B10" s="64" t="s">
        <v>22</v>
      </c>
      <c r="C10" s="64" t="s">
        <v>155</v>
      </c>
      <c r="D10" s="24" t="str">
        <f t="shared" si="0"/>
        <v>(106) HRDR</v>
      </c>
      <c r="E10" s="101">
        <v>40737.410000000003</v>
      </c>
      <c r="F10" s="101">
        <v>35342.57</v>
      </c>
      <c r="G10" s="101">
        <v>294.17</v>
      </c>
      <c r="H10" s="101">
        <v>54000</v>
      </c>
      <c r="I10" s="101">
        <v>28500</v>
      </c>
      <c r="J10" s="102">
        <f t="shared" si="1"/>
        <v>-25500</v>
      </c>
      <c r="K10" s="103">
        <f t="shared" si="2"/>
        <v>-0.47222222222222221</v>
      </c>
      <c r="L10" s="269">
        <v>51000</v>
      </c>
      <c r="M10" s="99">
        <f t="shared" si="3"/>
        <v>22500</v>
      </c>
      <c r="N10" s="100">
        <f t="shared" si="4"/>
        <v>0.44117647058823528</v>
      </c>
      <c r="O10" s="24"/>
    </row>
    <row r="11" spans="1:15" ht="16.5" customHeight="1" x14ac:dyDescent="0.3">
      <c r="A11" s="24"/>
      <c r="B11" s="64" t="s">
        <v>22</v>
      </c>
      <c r="C11" s="64" t="s">
        <v>156</v>
      </c>
      <c r="D11" s="24" t="str">
        <f t="shared" si="0"/>
        <v>(108) OFF/INTELLECTUAL FRE</v>
      </c>
      <c r="E11" s="101">
        <v>104759.35</v>
      </c>
      <c r="F11" s="101">
        <v>54871.360000000001</v>
      </c>
      <c r="G11" s="101">
        <v>25910.04</v>
      </c>
      <c r="H11" s="101">
        <v>72171.666666666701</v>
      </c>
      <c r="I11" s="101">
        <v>50500.000000000102</v>
      </c>
      <c r="J11" s="102">
        <f t="shared" si="1"/>
        <v>-21671.666666666599</v>
      </c>
      <c r="K11" s="103">
        <f t="shared" si="2"/>
        <v>-0.30027942636768706</v>
      </c>
      <c r="L11" s="269">
        <v>45000</v>
      </c>
      <c r="M11" s="99">
        <f t="shared" si="3"/>
        <v>-5500.0000000001019</v>
      </c>
      <c r="N11" s="100">
        <f t="shared" si="4"/>
        <v>-0.12222222222222448</v>
      </c>
      <c r="O11" s="24"/>
    </row>
    <row r="12" spans="1:15" ht="16.5" hidden="1" customHeight="1" x14ac:dyDescent="0.3">
      <c r="A12" s="104"/>
      <c r="B12" s="64" t="s">
        <v>22</v>
      </c>
      <c r="C12" s="64" t="s">
        <v>157</v>
      </c>
      <c r="D12" s="24" t="str">
        <f t="shared" si="0"/>
        <v>(109) ORE</v>
      </c>
      <c r="E12" s="101">
        <v>0</v>
      </c>
      <c r="F12" s="101">
        <v>0</v>
      </c>
      <c r="G12" s="101"/>
      <c r="H12" s="101"/>
      <c r="I12" s="101"/>
      <c r="J12" s="102">
        <f t="shared" si="1"/>
        <v>0</v>
      </c>
      <c r="K12" s="103">
        <f t="shared" si="2"/>
        <v>0</v>
      </c>
      <c r="L12" s="269"/>
      <c r="M12" s="99">
        <f t="shared" si="3"/>
        <v>0</v>
      </c>
      <c r="N12" s="100">
        <f t="shared" si="4"/>
        <v>0</v>
      </c>
      <c r="O12" s="24"/>
    </row>
    <row r="13" spans="1:15" ht="16.5" customHeight="1" x14ac:dyDescent="0.3">
      <c r="A13" s="24"/>
      <c r="B13" s="64" t="s">
        <v>22</v>
      </c>
      <c r="C13" s="64" t="s">
        <v>158</v>
      </c>
      <c r="D13" s="24" t="str">
        <f t="shared" si="0"/>
        <v>(112) OFFICE FOR ACCREDITA</v>
      </c>
      <c r="E13" s="101">
        <v>83555</v>
      </c>
      <c r="F13" s="101">
        <v>82810</v>
      </c>
      <c r="G13" s="101">
        <v>77965</v>
      </c>
      <c r="H13" s="101">
        <v>80075</v>
      </c>
      <c r="I13" s="101">
        <v>80714.999999999796</v>
      </c>
      <c r="J13" s="102">
        <f t="shared" si="1"/>
        <v>639.99999999979627</v>
      </c>
      <c r="K13" s="103">
        <f t="shared" si="2"/>
        <v>7.9925070246618327E-3</v>
      </c>
      <c r="L13" s="269">
        <v>101828.75</v>
      </c>
      <c r="M13" s="99">
        <f t="shared" si="3"/>
        <v>21113.750000000204</v>
      </c>
      <c r="N13" s="100">
        <f t="shared" si="4"/>
        <v>0.20734566613063798</v>
      </c>
      <c r="O13" s="24"/>
    </row>
    <row r="14" spans="1:15" ht="16.5" hidden="1" customHeight="1" x14ac:dyDescent="0.3">
      <c r="A14" s="24"/>
      <c r="B14" s="64" t="s">
        <v>22</v>
      </c>
      <c r="C14" s="64" t="s">
        <v>159</v>
      </c>
      <c r="D14" s="24" t="str">
        <f t="shared" si="0"/>
        <v>(115) PUBLIC PROGRAMS</v>
      </c>
      <c r="E14" s="101">
        <v>118.72</v>
      </c>
      <c r="F14" s="101"/>
      <c r="G14" s="101"/>
      <c r="H14" s="101"/>
      <c r="I14" s="101"/>
      <c r="J14" s="102">
        <f t="shared" si="1"/>
        <v>0</v>
      </c>
      <c r="K14" s="103">
        <f t="shared" si="2"/>
        <v>0</v>
      </c>
      <c r="L14" s="269"/>
      <c r="M14" s="99">
        <f t="shared" si="3"/>
        <v>0</v>
      </c>
      <c r="N14" s="100">
        <f t="shared" si="4"/>
        <v>0</v>
      </c>
      <c r="O14" s="24"/>
    </row>
    <row r="15" spans="1:15" ht="16.5" customHeight="1" x14ac:dyDescent="0.3">
      <c r="A15" s="24"/>
      <c r="B15" s="64" t="s">
        <v>22</v>
      </c>
      <c r="C15" s="64" t="s">
        <v>160</v>
      </c>
      <c r="D15" s="24" t="str">
        <f t="shared" si="0"/>
        <v>(116) DIVERSITY</v>
      </c>
      <c r="E15" s="101">
        <v>29164.93</v>
      </c>
      <c r="F15" s="101">
        <v>28845.22</v>
      </c>
      <c r="G15" s="101">
        <v>12222</v>
      </c>
      <c r="H15" s="101">
        <v>19300</v>
      </c>
      <c r="I15" s="101">
        <v>35572</v>
      </c>
      <c r="J15" s="102">
        <f t="shared" si="1"/>
        <v>16272</v>
      </c>
      <c r="K15" s="103">
        <f t="shared" si="2"/>
        <v>0.84310880829015544</v>
      </c>
      <c r="L15" s="269">
        <v>14125</v>
      </c>
      <c r="M15" s="99">
        <f t="shared" si="3"/>
        <v>-21447</v>
      </c>
      <c r="N15" s="100">
        <f t="shared" si="4"/>
        <v>-1.5183716814159292</v>
      </c>
      <c r="O15" s="24"/>
    </row>
    <row r="16" spans="1:15" ht="16.5" customHeight="1" x14ac:dyDescent="0.3">
      <c r="A16" s="24"/>
      <c r="B16" s="64" t="s">
        <v>22</v>
      </c>
      <c r="C16" s="64" t="s">
        <v>161</v>
      </c>
      <c r="D16" s="24" t="str">
        <f t="shared" si="0"/>
        <v>(200) AOMR - AED</v>
      </c>
      <c r="E16" s="101">
        <v>18200</v>
      </c>
      <c r="F16" s="101">
        <v>26850</v>
      </c>
      <c r="G16" s="101">
        <v>10300</v>
      </c>
      <c r="H16" s="101">
        <v>36000</v>
      </c>
      <c r="I16" s="101">
        <v>20000</v>
      </c>
      <c r="J16" s="102">
        <f t="shared" si="1"/>
        <v>-16000</v>
      </c>
      <c r="K16" s="103">
        <f t="shared" si="2"/>
        <v>-0.44444444444444442</v>
      </c>
      <c r="L16" s="269">
        <v>36000</v>
      </c>
      <c r="M16" s="99">
        <f t="shared" si="3"/>
        <v>16000</v>
      </c>
      <c r="N16" s="100">
        <f t="shared" si="4"/>
        <v>0.44444444444444442</v>
      </c>
      <c r="O16" s="24"/>
    </row>
    <row r="17" spans="1:15" ht="16.5" customHeight="1" x14ac:dyDescent="0.3">
      <c r="A17" s="24"/>
      <c r="B17" s="64" t="s">
        <v>22</v>
      </c>
      <c r="C17" s="64" t="s">
        <v>162</v>
      </c>
      <c r="D17" s="24" t="str">
        <f t="shared" si="0"/>
        <v>(250) MEMBERSHIP SERVICES</v>
      </c>
      <c r="E17" s="101">
        <v>21119.97</v>
      </c>
      <c r="F17" s="101">
        <v>42270.39</v>
      </c>
      <c r="G17" s="101">
        <v>24837.47</v>
      </c>
      <c r="H17" s="101">
        <v>32500</v>
      </c>
      <c r="I17" s="101">
        <v>39000</v>
      </c>
      <c r="J17" s="102">
        <f t="shared" si="1"/>
        <v>6500</v>
      </c>
      <c r="K17" s="103">
        <f t="shared" si="2"/>
        <v>0.2</v>
      </c>
      <c r="L17" s="269">
        <v>28800</v>
      </c>
      <c r="M17" s="99">
        <f t="shared" si="3"/>
        <v>-10200</v>
      </c>
      <c r="N17" s="100">
        <f t="shared" si="4"/>
        <v>-0.35416666666666669</v>
      </c>
      <c r="O17" s="24"/>
    </row>
    <row r="18" spans="1:15" ht="16.5" customHeight="1" thickBot="1" x14ac:dyDescent="0.35">
      <c r="A18" s="24"/>
      <c r="B18" s="64" t="s">
        <v>22</v>
      </c>
      <c r="C18" s="64" t="s">
        <v>86</v>
      </c>
      <c r="D18" s="24" t="s">
        <v>163</v>
      </c>
      <c r="E18" s="101">
        <v>5309136.25</v>
      </c>
      <c r="F18" s="101">
        <v>5164543</v>
      </c>
      <c r="G18" s="101">
        <v>2347249.06</v>
      </c>
      <c r="H18" s="101">
        <v>3717768</v>
      </c>
      <c r="I18" s="101">
        <v>4223800</v>
      </c>
      <c r="J18" s="102">
        <f t="shared" si="1"/>
        <v>506032</v>
      </c>
      <c r="K18" s="103">
        <f t="shared" si="2"/>
        <v>0.1361117745916367</v>
      </c>
      <c r="L18" s="269">
        <v>4405792</v>
      </c>
      <c r="M18" s="99">
        <f t="shared" si="3"/>
        <v>181992</v>
      </c>
      <c r="N18" s="100">
        <f t="shared" si="4"/>
        <v>4.1307442566512448E-2</v>
      </c>
      <c r="O18" s="24"/>
    </row>
    <row r="19" spans="1:15" ht="16.5" customHeight="1" thickBot="1" x14ac:dyDescent="0.35">
      <c r="A19" s="24"/>
      <c r="B19" s="64"/>
      <c r="C19" s="64"/>
      <c r="D19" s="57" t="s">
        <v>164</v>
      </c>
      <c r="E19" s="105">
        <f>E8+E9+E10+E11+E12+E13+E14+E15+E16+E17+E18</f>
        <v>5606841.6299999999</v>
      </c>
      <c r="F19" s="105">
        <f>F8+F9+F10+F11+F12+F13+F14+F15+F16+F17+F18</f>
        <v>5435582.54</v>
      </c>
      <c r="G19" s="105">
        <f>G8+G9+G10+G11+G12+G13+G14+G15+G16+G17+G18</f>
        <v>2498777.7400000002</v>
      </c>
      <c r="H19" s="105">
        <f>H8+H9+H10+H11+H12+H13+H14+H15+H16+H17+H18</f>
        <v>4011814.6666666665</v>
      </c>
      <c r="I19" s="105">
        <f>I8+I9+I10+I11+I12+I13+I14+I15+I16+I17+I18</f>
        <v>4478087</v>
      </c>
      <c r="J19" s="106">
        <f t="shared" si="1"/>
        <v>466272.33333333349</v>
      </c>
      <c r="K19" s="107">
        <f t="shared" si="2"/>
        <v>0.11622479403335685</v>
      </c>
      <c r="L19" s="270">
        <f>L8+L9+L10+L11+L12+L13+L14+L15+L16+L17+L18</f>
        <v>4682545.75</v>
      </c>
      <c r="M19" s="108">
        <f t="shared" si="3"/>
        <v>204458.75</v>
      </c>
      <c r="N19" s="109">
        <f t="shared" si="4"/>
        <v>4.3664015455695225E-2</v>
      </c>
      <c r="O19" s="24"/>
    </row>
    <row r="20" spans="1:15" ht="16.5" customHeight="1" x14ac:dyDescent="0.3">
      <c r="A20" s="24"/>
      <c r="B20" s="64"/>
      <c r="C20" s="64"/>
      <c r="D20" s="57" t="s">
        <v>165</v>
      </c>
      <c r="E20" s="101"/>
      <c r="F20" s="101"/>
      <c r="G20" s="101"/>
      <c r="H20" s="101"/>
      <c r="I20" s="101"/>
      <c r="J20" s="102"/>
      <c r="K20" s="110"/>
      <c r="L20" s="269"/>
      <c r="M20" s="111"/>
      <c r="N20" s="97"/>
      <c r="O20" s="24"/>
    </row>
    <row r="21" spans="1:15" ht="16.5" customHeight="1" x14ac:dyDescent="0.3">
      <c r="A21" s="24"/>
      <c r="B21" s="64"/>
      <c r="C21" s="64"/>
      <c r="D21" s="57" t="s">
        <v>166</v>
      </c>
      <c r="E21" s="101"/>
      <c r="F21" s="101"/>
      <c r="G21" s="101"/>
      <c r="H21" s="101"/>
      <c r="I21" s="101"/>
      <c r="J21" s="102"/>
      <c r="K21" s="110"/>
      <c r="L21" s="269"/>
      <c r="M21" s="111"/>
      <c r="N21" s="97"/>
      <c r="O21" s="24"/>
    </row>
    <row r="22" spans="1:15" ht="16.5" hidden="1" customHeight="1" x14ac:dyDescent="0.3">
      <c r="A22" s="24"/>
      <c r="B22" s="64" t="s">
        <v>38</v>
      </c>
      <c r="C22" s="64" t="s">
        <v>153</v>
      </c>
      <c r="D22" s="24" t="str">
        <f t="shared" ref="D22:D31" si="5">C22</f>
        <v>(100) Advocacy &amp; Member Relations, AED</v>
      </c>
      <c r="E22" s="245">
        <v>0</v>
      </c>
      <c r="F22" s="101"/>
      <c r="G22" s="101"/>
      <c r="H22" s="101"/>
      <c r="I22" s="101"/>
      <c r="J22" s="102">
        <f t="shared" ref="J22:J33" si="6">I22-H22</f>
        <v>0</v>
      </c>
      <c r="K22" s="103">
        <f t="shared" ref="K22:K33" si="7">IF(ROUND(J22,0)=0,0,(J22/ABS(H22)))</f>
        <v>0</v>
      </c>
      <c r="L22" s="269"/>
      <c r="M22" s="99">
        <f t="shared" ref="M22:M33" si="8">L22-I22</f>
        <v>0</v>
      </c>
      <c r="N22" s="100">
        <f t="shared" ref="N22:N33" si="9">IF(ROUND(M22,0)=0,0,(M22/ABS(L22)))</f>
        <v>0</v>
      </c>
      <c r="O22" s="24"/>
    </row>
    <row r="23" spans="1:15" ht="16.5" customHeight="1" x14ac:dyDescent="0.3">
      <c r="A23" s="24"/>
      <c r="B23" s="64" t="s">
        <v>38</v>
      </c>
      <c r="C23" s="64" t="s">
        <v>154</v>
      </c>
      <c r="D23" s="24" t="str">
        <f t="shared" si="5"/>
        <v>(104) LIB &amp; INFO RESEARCH CENTER (LIRC)</v>
      </c>
      <c r="E23" s="101">
        <v>458393.32</v>
      </c>
      <c r="F23" s="101">
        <v>340995.68</v>
      </c>
      <c r="G23" s="101">
        <v>175831.85</v>
      </c>
      <c r="H23" s="101">
        <v>316040.86629032501</v>
      </c>
      <c r="I23" s="101">
        <v>312990</v>
      </c>
      <c r="J23" s="102">
        <f t="shared" si="6"/>
        <v>-3050.8662903250079</v>
      </c>
      <c r="K23" s="103">
        <f t="shared" si="7"/>
        <v>-9.6533917468837292E-3</v>
      </c>
      <c r="L23" s="269">
        <v>316028.40086792101</v>
      </c>
      <c r="M23" s="99">
        <f t="shared" si="8"/>
        <v>3038.4008679210092</v>
      </c>
      <c r="N23" s="100">
        <f t="shared" si="9"/>
        <v>9.6143285210333364E-3</v>
      </c>
      <c r="O23" s="24"/>
    </row>
    <row r="24" spans="1:15" ht="16.5" customHeight="1" x14ac:dyDescent="0.3">
      <c r="A24" s="24"/>
      <c r="B24" s="64" t="s">
        <v>38</v>
      </c>
      <c r="C24" s="64" t="s">
        <v>155</v>
      </c>
      <c r="D24" s="24" t="str">
        <f t="shared" si="5"/>
        <v>(106) HRDR</v>
      </c>
      <c r="E24" s="101">
        <v>289949.86</v>
      </c>
      <c r="F24" s="101">
        <v>262741.87</v>
      </c>
      <c r="G24" s="101">
        <v>111278.84</v>
      </c>
      <c r="H24" s="101">
        <v>239361.546095078</v>
      </c>
      <c r="I24" s="101">
        <v>186463</v>
      </c>
      <c r="J24" s="102">
        <f t="shared" si="6"/>
        <v>-52898.546095077996</v>
      </c>
      <c r="K24" s="103">
        <f t="shared" si="7"/>
        <v>-0.22099851441495078</v>
      </c>
      <c r="L24" s="269">
        <v>239268.280228085</v>
      </c>
      <c r="M24" s="99">
        <f t="shared" si="8"/>
        <v>52805.280228085001</v>
      </c>
      <c r="N24" s="100">
        <f t="shared" si="9"/>
        <v>0.22069486259418847</v>
      </c>
      <c r="O24" s="24"/>
    </row>
    <row r="25" spans="1:15" ht="16.5" customHeight="1" x14ac:dyDescent="0.3">
      <c r="A25" s="24"/>
      <c r="B25" s="64" t="s">
        <v>38</v>
      </c>
      <c r="C25" s="64" t="s">
        <v>156</v>
      </c>
      <c r="D25" s="24" t="str">
        <f t="shared" si="5"/>
        <v>(108) OFF/INTELLECTUAL FRE</v>
      </c>
      <c r="E25" s="101">
        <v>516824.66</v>
      </c>
      <c r="F25" s="101">
        <v>436144.5</v>
      </c>
      <c r="G25" s="101">
        <v>225518.23</v>
      </c>
      <c r="H25" s="101">
        <v>506675.62705682102</v>
      </c>
      <c r="I25" s="101">
        <v>468501</v>
      </c>
      <c r="J25" s="102">
        <f t="shared" si="6"/>
        <v>-38174.627056821017</v>
      </c>
      <c r="K25" s="103">
        <f t="shared" si="7"/>
        <v>-7.5343326219518211E-2</v>
      </c>
      <c r="L25" s="269">
        <v>471287.865228977</v>
      </c>
      <c r="M25" s="99">
        <f t="shared" si="8"/>
        <v>2786.8652289769961</v>
      </c>
      <c r="N25" s="100">
        <f t="shared" si="9"/>
        <v>5.9132972320918705E-3</v>
      </c>
      <c r="O25" s="24"/>
    </row>
    <row r="26" spans="1:15" ht="16.5" hidden="1" customHeight="1" x14ac:dyDescent="0.3">
      <c r="A26" s="24"/>
      <c r="B26" s="64" t="s">
        <v>38</v>
      </c>
      <c r="C26" s="64" t="s">
        <v>157</v>
      </c>
      <c r="D26" s="24" t="str">
        <f t="shared" si="5"/>
        <v>(109) ORE</v>
      </c>
      <c r="E26" s="101">
        <v>0</v>
      </c>
      <c r="F26" s="291">
        <v>2.25</v>
      </c>
      <c r="G26" s="101"/>
      <c r="H26" s="101"/>
      <c r="I26" s="101"/>
      <c r="J26" s="102">
        <f t="shared" si="6"/>
        <v>0</v>
      </c>
      <c r="K26" s="103">
        <f t="shared" si="7"/>
        <v>0</v>
      </c>
      <c r="L26" s="269"/>
      <c r="M26" s="99">
        <f t="shared" si="8"/>
        <v>0</v>
      </c>
      <c r="N26" s="100">
        <f t="shared" si="9"/>
        <v>0</v>
      </c>
      <c r="O26" s="24"/>
    </row>
    <row r="27" spans="1:15" ht="16.5" customHeight="1" x14ac:dyDescent="0.3">
      <c r="A27" s="24"/>
      <c r="B27" s="64" t="s">
        <v>38</v>
      </c>
      <c r="C27" s="64" t="s">
        <v>158</v>
      </c>
      <c r="D27" s="24" t="str">
        <f t="shared" si="5"/>
        <v>(112) OFFICE FOR ACCREDITA</v>
      </c>
      <c r="E27" s="101">
        <v>268862.5</v>
      </c>
      <c r="F27" s="101">
        <v>242479.2</v>
      </c>
      <c r="G27" s="101">
        <v>100679.6</v>
      </c>
      <c r="H27" s="101">
        <v>227072.8102445</v>
      </c>
      <c r="I27" s="101">
        <v>65778</v>
      </c>
      <c r="J27" s="102">
        <f t="shared" si="6"/>
        <v>-161294.8102445</v>
      </c>
      <c r="K27" s="103">
        <f t="shared" si="7"/>
        <v>-0.71032198910484379</v>
      </c>
      <c r="L27" s="269">
        <v>244934.98861156401</v>
      </c>
      <c r="M27" s="99">
        <f t="shared" si="8"/>
        <v>179156.98861156401</v>
      </c>
      <c r="N27" s="100">
        <f t="shared" si="9"/>
        <v>0.73144710613674058</v>
      </c>
      <c r="O27" s="24"/>
    </row>
    <row r="28" spans="1:15" ht="16.5" customHeight="1" x14ac:dyDescent="0.3">
      <c r="A28" s="24"/>
      <c r="B28" s="64" t="s">
        <v>38</v>
      </c>
      <c r="C28" s="64" t="s">
        <v>159</v>
      </c>
      <c r="D28" s="24" t="str">
        <f t="shared" si="5"/>
        <v>(115) PUBLIC PROGRAMS</v>
      </c>
      <c r="E28" s="101">
        <v>321486.28999999998</v>
      </c>
      <c r="F28" s="101">
        <v>260669.27</v>
      </c>
      <c r="G28" s="101">
        <v>96618.11</v>
      </c>
      <c r="H28" s="101">
        <v>289271.03577957902</v>
      </c>
      <c r="I28" s="101">
        <v>242650</v>
      </c>
      <c r="J28" s="102">
        <f t="shared" si="6"/>
        <v>-46621.035779579019</v>
      </c>
      <c r="K28" s="103">
        <f t="shared" si="7"/>
        <v>-0.16116731374068047</v>
      </c>
      <c r="L28" s="269">
        <v>317612.933087799</v>
      </c>
      <c r="M28" s="99">
        <f t="shared" si="8"/>
        <v>74962.933087799</v>
      </c>
      <c r="N28" s="100">
        <f t="shared" si="9"/>
        <v>0.23601977526235274</v>
      </c>
      <c r="O28" s="24"/>
    </row>
    <row r="29" spans="1:15" ht="16.5" customHeight="1" x14ac:dyDescent="0.3">
      <c r="A29" s="24"/>
      <c r="B29" s="64" t="s">
        <v>38</v>
      </c>
      <c r="C29" s="64" t="s">
        <v>160</v>
      </c>
      <c r="D29" s="24" t="str">
        <f t="shared" si="5"/>
        <v>(116) DIVERSITY</v>
      </c>
      <c r="E29" s="101">
        <v>490630.11</v>
      </c>
      <c r="F29" s="101">
        <v>350850.62</v>
      </c>
      <c r="G29" s="101">
        <v>139201.4</v>
      </c>
      <c r="H29" s="101">
        <v>403698.27973315201</v>
      </c>
      <c r="I29" s="101">
        <v>151665</v>
      </c>
      <c r="J29" s="102">
        <f t="shared" si="6"/>
        <v>-252033.27973315201</v>
      </c>
      <c r="K29" s="103">
        <f t="shared" si="7"/>
        <v>-0.62431100746762691</v>
      </c>
      <c r="L29" s="269">
        <v>430892.15107018698</v>
      </c>
      <c r="M29" s="99">
        <f t="shared" si="8"/>
        <v>279227.15107018698</v>
      </c>
      <c r="N29" s="100">
        <f t="shared" si="9"/>
        <v>0.64802097317549967</v>
      </c>
      <c r="O29" s="24"/>
    </row>
    <row r="30" spans="1:15" ht="16.5" customHeight="1" x14ac:dyDescent="0.3">
      <c r="A30" s="24"/>
      <c r="B30" s="64" t="s">
        <v>38</v>
      </c>
      <c r="C30" s="64" t="s">
        <v>161</v>
      </c>
      <c r="D30" s="24" t="str">
        <f t="shared" si="5"/>
        <v>(200) AOMR - AED</v>
      </c>
      <c r="E30" s="101">
        <v>251503.97</v>
      </c>
      <c r="F30" s="101">
        <v>444204.71</v>
      </c>
      <c r="G30" s="101">
        <v>212135.41</v>
      </c>
      <c r="H30" s="101">
        <v>410614.56684172899</v>
      </c>
      <c r="I30" s="101">
        <v>412187</v>
      </c>
      <c r="J30" s="102">
        <f t="shared" si="6"/>
        <v>1572.4331582710147</v>
      </c>
      <c r="K30" s="103">
        <f t="shared" si="7"/>
        <v>3.8294626768005228E-3</v>
      </c>
      <c r="L30" s="269">
        <v>349883.71935920703</v>
      </c>
      <c r="M30" s="99">
        <f t="shared" si="8"/>
        <v>-62303.280640792975</v>
      </c>
      <c r="N30" s="100">
        <f t="shared" si="9"/>
        <v>-0.17806853303977116</v>
      </c>
      <c r="O30" s="24"/>
    </row>
    <row r="31" spans="1:15" ht="16.5" customHeight="1" x14ac:dyDescent="0.3">
      <c r="A31" s="24"/>
      <c r="B31" s="64" t="s">
        <v>38</v>
      </c>
      <c r="C31" s="64" t="s">
        <v>162</v>
      </c>
      <c r="D31" s="24" t="str">
        <f t="shared" si="5"/>
        <v>(250) MEMBERSHIP SERVICES</v>
      </c>
      <c r="E31" s="101">
        <v>705567.96</v>
      </c>
      <c r="F31" s="101">
        <v>672332.18</v>
      </c>
      <c r="G31" s="101">
        <v>297507.86</v>
      </c>
      <c r="H31" s="101">
        <v>579385.63948412705</v>
      </c>
      <c r="I31" s="101">
        <v>607267.00000000105</v>
      </c>
      <c r="J31" s="102">
        <f t="shared" si="6"/>
        <v>27881.360515873996</v>
      </c>
      <c r="K31" s="103">
        <f t="shared" si="7"/>
        <v>4.8122284391962117E-2</v>
      </c>
      <c r="L31" s="269">
        <v>800083.02919079899</v>
      </c>
      <c r="M31" s="99">
        <f t="shared" si="8"/>
        <v>192816.02919079794</v>
      </c>
      <c r="N31" s="100">
        <f t="shared" si="9"/>
        <v>0.24099502446116294</v>
      </c>
      <c r="O31" s="24"/>
    </row>
    <row r="32" spans="1:15" ht="16.5" customHeight="1" thickBot="1" x14ac:dyDescent="0.35">
      <c r="A32" s="24"/>
      <c r="B32" s="64" t="s">
        <v>38</v>
      </c>
      <c r="C32" s="64" t="s">
        <v>86</v>
      </c>
      <c r="D32" s="24" t="s">
        <v>163</v>
      </c>
      <c r="E32" s="101">
        <v>101716.18</v>
      </c>
      <c r="F32" s="101">
        <v>92844.79</v>
      </c>
      <c r="G32" s="101">
        <v>26296.799999999999</v>
      </c>
      <c r="H32" s="101">
        <v>110000</v>
      </c>
      <c r="I32" s="101">
        <v>110000</v>
      </c>
      <c r="J32" s="102">
        <f t="shared" si="6"/>
        <v>0</v>
      </c>
      <c r="K32" s="103">
        <f t="shared" si="7"/>
        <v>0</v>
      </c>
      <c r="L32" s="269">
        <v>105000</v>
      </c>
      <c r="M32" s="99">
        <f t="shared" si="8"/>
        <v>-5000</v>
      </c>
      <c r="N32" s="100">
        <f t="shared" si="9"/>
        <v>-4.7619047619047616E-2</v>
      </c>
      <c r="O32" s="24"/>
    </row>
    <row r="33" spans="1:15" ht="16.5" customHeight="1" thickBot="1" x14ac:dyDescent="0.35">
      <c r="A33" s="24"/>
      <c r="B33" s="64"/>
      <c r="C33" s="64"/>
      <c r="D33" s="57" t="s">
        <v>167</v>
      </c>
      <c r="E33" s="105">
        <f>E22+E23+E24+E25+E26+E27+E28+E29+E30+E31+E32</f>
        <v>3404934.85</v>
      </c>
      <c r="F33" s="105">
        <f>F22+F23+F24+F25+F26+F27+F28+F29+F30+F31+F32</f>
        <v>3103265.0700000003</v>
      </c>
      <c r="G33" s="105">
        <f>G22+G23+G24+G25+G26+G27+G28+G29+G30+G31+G32</f>
        <v>1385068.0999999999</v>
      </c>
      <c r="H33" s="105">
        <f>H22+H23+H24+H25+H26+H27+H28+H29+H30+H31+H32</f>
        <v>3082120.3715253109</v>
      </c>
      <c r="I33" s="105">
        <f>I22+I23+I24+I25+I26+I27+I28+I29+I30+I31+I32</f>
        <v>2557501.0000000009</v>
      </c>
      <c r="J33" s="106">
        <f t="shared" si="6"/>
        <v>-524619.37152530998</v>
      </c>
      <c r="K33" s="107">
        <f t="shared" si="7"/>
        <v>-0.17021378411177401</v>
      </c>
      <c r="L33" s="270">
        <f>L22+L23+L24+L25+L26+L27+L28+L29+L30+L31+L32</f>
        <v>3274991.3676445391</v>
      </c>
      <c r="M33" s="108">
        <f t="shared" si="8"/>
        <v>717490.36764453817</v>
      </c>
      <c r="N33" s="109">
        <f t="shared" si="9"/>
        <v>0.21908160575109434</v>
      </c>
      <c r="O33" s="24"/>
    </row>
    <row r="34" spans="1:15" ht="16.5" customHeight="1" x14ac:dyDescent="0.3">
      <c r="A34" s="24"/>
      <c r="B34" s="64"/>
      <c r="C34" s="64"/>
      <c r="D34" s="57"/>
      <c r="E34" s="101"/>
      <c r="F34" s="101"/>
      <c r="G34" s="101"/>
      <c r="H34" s="101"/>
      <c r="I34" s="101"/>
      <c r="J34" s="102"/>
      <c r="K34" s="110"/>
      <c r="L34" s="269"/>
      <c r="M34" s="64"/>
      <c r="N34" s="97"/>
      <c r="O34" s="24"/>
    </row>
    <row r="35" spans="1:15" ht="16.5" customHeight="1" x14ac:dyDescent="0.3">
      <c r="A35" s="24"/>
      <c r="B35" s="64"/>
      <c r="C35" s="64"/>
      <c r="D35" s="57" t="s">
        <v>168</v>
      </c>
      <c r="E35" s="101"/>
      <c r="F35" s="101"/>
      <c r="G35" s="101"/>
      <c r="H35" s="101"/>
      <c r="I35" s="101"/>
      <c r="J35" s="102"/>
      <c r="K35" s="110"/>
      <c r="L35" s="269"/>
      <c r="M35" s="64"/>
      <c r="N35" s="97"/>
      <c r="O35" s="24"/>
    </row>
    <row r="36" spans="1:15" ht="16.5" hidden="1" customHeight="1" x14ac:dyDescent="0.3">
      <c r="A36" s="24"/>
      <c r="B36" s="64" t="s">
        <v>169</v>
      </c>
      <c r="C36" s="64" t="s">
        <v>153</v>
      </c>
      <c r="D36" s="24" t="str">
        <f t="shared" ref="D36:D45" si="10">C36</f>
        <v>(100) Advocacy &amp; Member Relations, AED</v>
      </c>
      <c r="E36" s="101">
        <v>4.6895820560166602E-13</v>
      </c>
      <c r="F36" s="101"/>
      <c r="G36" s="101"/>
      <c r="H36" s="101"/>
      <c r="I36" s="101"/>
      <c r="J36" s="102">
        <f t="shared" ref="J36:J40" si="11">I36-H36</f>
        <v>0</v>
      </c>
      <c r="K36" s="103">
        <f t="shared" ref="K36:K40" si="12">IF(ROUND(J36,0)=0,0,(J36/ABS(H36)))</f>
        <v>0</v>
      </c>
      <c r="L36" s="269"/>
      <c r="M36" s="99">
        <f t="shared" ref="M36:M47" si="13">L36-I36</f>
        <v>0</v>
      </c>
      <c r="N36" s="100">
        <f t="shared" ref="N36:N47" si="14">IF(ROUND(M36,0)=0,0,(M36/ABS(L36)))</f>
        <v>0</v>
      </c>
      <c r="O36" s="24"/>
    </row>
    <row r="37" spans="1:15" ht="16.5" customHeight="1" x14ac:dyDescent="0.3">
      <c r="A37" s="24"/>
      <c r="B37" s="64" t="s">
        <v>169</v>
      </c>
      <c r="C37" s="64" t="s">
        <v>154</v>
      </c>
      <c r="D37" s="24" t="str">
        <f t="shared" si="10"/>
        <v>(104) LIB &amp; INFO RESEARCH CENTER (LIRC)</v>
      </c>
      <c r="E37" s="290">
        <v>-458</v>
      </c>
      <c r="F37" s="290">
        <v>-341</v>
      </c>
      <c r="G37" s="290">
        <v>-176</v>
      </c>
      <c r="H37" s="290">
        <v>-316</v>
      </c>
      <c r="I37" s="290">
        <v>-313</v>
      </c>
      <c r="J37" s="102">
        <f t="shared" ref="J37:K37" si="15">J23</f>
        <v>-3050.8662903250079</v>
      </c>
      <c r="K37" s="103">
        <f t="shared" si="15"/>
        <v>-9.6533917468837292E-3</v>
      </c>
      <c r="L37" s="292">
        <v>-316</v>
      </c>
      <c r="M37" s="99">
        <f t="shared" si="13"/>
        <v>-3</v>
      </c>
      <c r="N37" s="100">
        <f t="shared" si="14"/>
        <v>-9.4936708860759497E-3</v>
      </c>
      <c r="O37" s="24"/>
    </row>
    <row r="38" spans="1:15" ht="16.5" customHeight="1" x14ac:dyDescent="0.3">
      <c r="A38" s="24"/>
      <c r="B38" s="64" t="s">
        <v>169</v>
      </c>
      <c r="C38" s="64" t="s">
        <v>155</v>
      </c>
      <c r="D38" s="24" t="str">
        <f t="shared" si="10"/>
        <v>(106) HRDR</v>
      </c>
      <c r="E38" s="290">
        <v>-249</v>
      </c>
      <c r="F38" s="290">
        <v>-227</v>
      </c>
      <c r="G38" s="290">
        <v>-111</v>
      </c>
      <c r="H38" s="290">
        <v>-185</v>
      </c>
      <c r="I38" s="290">
        <v>-158</v>
      </c>
      <c r="J38" s="102">
        <f t="shared" ref="J38:K38" si="16">J10-J24</f>
        <v>27398.546095077996</v>
      </c>
      <c r="K38" s="103">
        <f t="shared" si="16"/>
        <v>-0.25122370780727143</v>
      </c>
      <c r="L38" s="292">
        <v>-188</v>
      </c>
      <c r="M38" s="99">
        <f t="shared" si="13"/>
        <v>-30</v>
      </c>
      <c r="N38" s="100">
        <f t="shared" si="14"/>
        <v>-0.15957446808510639</v>
      </c>
      <c r="O38" s="24"/>
    </row>
    <row r="39" spans="1:15" ht="16.5" customHeight="1" x14ac:dyDescent="0.3">
      <c r="A39" s="24"/>
      <c r="B39" s="64" t="s">
        <v>169</v>
      </c>
      <c r="C39" s="64" t="s">
        <v>156</v>
      </c>
      <c r="D39" s="24" t="str">
        <f t="shared" si="10"/>
        <v>(108) OFF/INTELLECTUAL FRE</v>
      </c>
      <c r="E39" s="290">
        <v>-412</v>
      </c>
      <c r="F39" s="290">
        <v>-381</v>
      </c>
      <c r="G39" s="290">
        <v>-200</v>
      </c>
      <c r="H39" s="290">
        <v>-435</v>
      </c>
      <c r="I39" s="290">
        <v>-418</v>
      </c>
      <c r="J39" s="102">
        <f t="shared" ref="J39:K39" si="17">J11-J25</f>
        <v>16502.960390154418</v>
      </c>
      <c r="K39" s="103">
        <f t="shared" si="17"/>
        <v>-0.22493610014816884</v>
      </c>
      <c r="L39" s="292">
        <v>-426</v>
      </c>
      <c r="M39" s="99">
        <f t="shared" si="13"/>
        <v>-8</v>
      </c>
      <c r="N39" s="100">
        <f t="shared" si="14"/>
        <v>-1.8779342723004695E-2</v>
      </c>
      <c r="O39" s="24"/>
    </row>
    <row r="40" spans="1:15" ht="16.5" hidden="1" customHeight="1" x14ac:dyDescent="0.3">
      <c r="A40" s="24"/>
      <c r="B40" s="64" t="s">
        <v>169</v>
      </c>
      <c r="C40" s="64" t="s">
        <v>157</v>
      </c>
      <c r="D40" s="24" t="str">
        <f t="shared" si="10"/>
        <v>(109) ORE</v>
      </c>
      <c r="E40" s="101"/>
      <c r="F40" s="101"/>
      <c r="G40" s="101"/>
      <c r="H40" s="101"/>
      <c r="I40" s="101"/>
      <c r="J40" s="102">
        <f t="shared" si="11"/>
        <v>0</v>
      </c>
      <c r="K40" s="103">
        <f t="shared" si="12"/>
        <v>0</v>
      </c>
      <c r="L40" s="269"/>
      <c r="M40" s="99">
        <f t="shared" si="13"/>
        <v>0</v>
      </c>
      <c r="N40" s="100">
        <f t="shared" si="14"/>
        <v>0</v>
      </c>
      <c r="O40" s="24"/>
    </row>
    <row r="41" spans="1:15" ht="16.5" customHeight="1" x14ac:dyDescent="0.3">
      <c r="A41" s="24"/>
      <c r="B41" s="64" t="s">
        <v>169</v>
      </c>
      <c r="C41" s="64" t="s">
        <v>158</v>
      </c>
      <c r="D41" s="24" t="str">
        <f t="shared" si="10"/>
        <v>(112) OFFICE FOR ACCREDITA</v>
      </c>
      <c r="E41" s="290">
        <v>-185</v>
      </c>
      <c r="F41" s="290">
        <v>-160</v>
      </c>
      <c r="G41" s="290">
        <v>-23</v>
      </c>
      <c r="H41" s="290">
        <v>-147</v>
      </c>
      <c r="I41" s="290">
        <v>15</v>
      </c>
      <c r="J41" s="102">
        <f t="shared" ref="J41:K41" si="18">J13-J27</f>
        <v>161934.81024449979</v>
      </c>
      <c r="K41" s="103">
        <f t="shared" si="18"/>
        <v>0.7183144961295056</v>
      </c>
      <c r="L41" s="292">
        <v>-143</v>
      </c>
      <c r="M41" s="99">
        <f t="shared" si="13"/>
        <v>-158</v>
      </c>
      <c r="N41" s="100">
        <f t="shared" si="14"/>
        <v>-1.1048951048951048</v>
      </c>
      <c r="O41" s="24"/>
    </row>
    <row r="42" spans="1:15" ht="16.5" customHeight="1" x14ac:dyDescent="0.3">
      <c r="A42" s="24"/>
      <c r="B42" s="64" t="s">
        <v>169</v>
      </c>
      <c r="C42" s="64" t="s">
        <v>159</v>
      </c>
      <c r="D42" s="24" t="str">
        <f t="shared" si="10"/>
        <v>(115) PUBLIC PROGRAMS</v>
      </c>
      <c r="E42" s="290">
        <v>-321</v>
      </c>
      <c r="F42" s="290">
        <v>-261</v>
      </c>
      <c r="G42" s="290">
        <v>-97</v>
      </c>
      <c r="H42" s="290">
        <v>-289</v>
      </c>
      <c r="I42" s="290">
        <v>-243</v>
      </c>
      <c r="J42" s="102">
        <f t="shared" ref="J42:K42" si="19">J28</f>
        <v>-46621.035779579019</v>
      </c>
      <c r="K42" s="103">
        <f t="shared" si="19"/>
        <v>-0.16116731374068047</v>
      </c>
      <c r="L42" s="292">
        <v>-318</v>
      </c>
      <c r="M42" s="99">
        <f t="shared" si="13"/>
        <v>-75</v>
      </c>
      <c r="N42" s="100">
        <f t="shared" si="14"/>
        <v>-0.23584905660377359</v>
      </c>
      <c r="O42" s="24"/>
    </row>
    <row r="43" spans="1:15" ht="16.5" customHeight="1" x14ac:dyDescent="0.3">
      <c r="A43" s="24"/>
      <c r="B43" s="64" t="s">
        <v>169</v>
      </c>
      <c r="C43" s="64" t="s">
        <v>160</v>
      </c>
      <c r="D43" s="24" t="str">
        <f t="shared" si="10"/>
        <v>(116) DIVERSITY</v>
      </c>
      <c r="E43" s="290">
        <v>-461</v>
      </c>
      <c r="F43" s="290">
        <v>-322</v>
      </c>
      <c r="G43" s="290">
        <v>-127</v>
      </c>
      <c r="H43" s="290">
        <v>-384</v>
      </c>
      <c r="I43" s="290">
        <v>-116</v>
      </c>
      <c r="J43" s="102">
        <f t="shared" ref="J43:K43" si="20">J15-J29</f>
        <v>268305.27973315201</v>
      </c>
      <c r="K43" s="103">
        <f t="shared" si="20"/>
        <v>1.4674198157577822</v>
      </c>
      <c r="L43" s="292">
        <v>-417</v>
      </c>
      <c r="M43" s="99">
        <f t="shared" si="13"/>
        <v>-301</v>
      </c>
      <c r="N43" s="100">
        <f t="shared" si="14"/>
        <v>-0.72182254196642681</v>
      </c>
      <c r="O43" s="24"/>
    </row>
    <row r="44" spans="1:15" ht="13.5" customHeight="1" x14ac:dyDescent="0.3">
      <c r="A44" s="24"/>
      <c r="B44" s="64" t="s">
        <v>169</v>
      </c>
      <c r="C44" s="64" t="s">
        <v>161</v>
      </c>
      <c r="D44" s="24" t="str">
        <f t="shared" si="10"/>
        <v>(200) AOMR - AED</v>
      </c>
      <c r="E44" s="290">
        <v>-233</v>
      </c>
      <c r="F44" s="290">
        <v>-233</v>
      </c>
      <c r="G44" s="290">
        <v>-233</v>
      </c>
      <c r="H44" s="290">
        <v>-233</v>
      </c>
      <c r="I44" s="290">
        <v>-233</v>
      </c>
      <c r="J44" s="102">
        <v>-233303.97</v>
      </c>
      <c r="K44" s="103">
        <v>-233303.97</v>
      </c>
      <c r="L44" s="292">
        <v>-233</v>
      </c>
      <c r="M44" s="99">
        <f t="shared" si="13"/>
        <v>0</v>
      </c>
      <c r="N44" s="100">
        <f t="shared" si="14"/>
        <v>0</v>
      </c>
      <c r="O44" s="24"/>
    </row>
    <row r="45" spans="1:15" ht="13.5" customHeight="1" x14ac:dyDescent="0.3">
      <c r="A45" s="24"/>
      <c r="B45" s="64" t="s">
        <v>169</v>
      </c>
      <c r="C45" s="64" t="s">
        <v>162</v>
      </c>
      <c r="D45" s="24" t="str">
        <f t="shared" si="10"/>
        <v>(250) MEMBERSHIP SERVICES</v>
      </c>
      <c r="E45" s="290">
        <v>-684</v>
      </c>
      <c r="F45" s="290">
        <v>-630</v>
      </c>
      <c r="G45" s="290">
        <v>-273</v>
      </c>
      <c r="H45" s="290">
        <v>-547</v>
      </c>
      <c r="I45" s="290">
        <v>-568</v>
      </c>
      <c r="J45" s="102">
        <f t="shared" ref="J45:K45" si="21">J17-J31</f>
        <v>-21381.360515873996</v>
      </c>
      <c r="K45" s="103">
        <f t="shared" si="21"/>
        <v>0.15187771560803789</v>
      </c>
      <c r="L45" s="292">
        <v>-771</v>
      </c>
      <c r="M45" s="99">
        <f t="shared" si="13"/>
        <v>-203</v>
      </c>
      <c r="N45" s="100">
        <f t="shared" si="14"/>
        <v>-0.26329442282749677</v>
      </c>
      <c r="O45" s="24"/>
    </row>
    <row r="46" spans="1:15" ht="13.5" customHeight="1" thickBot="1" x14ac:dyDescent="0.35">
      <c r="A46" s="24"/>
      <c r="B46" s="64" t="s">
        <v>169</v>
      </c>
      <c r="C46" s="64" t="s">
        <v>86</v>
      </c>
      <c r="D46" s="24" t="s">
        <v>163</v>
      </c>
      <c r="E46" s="101">
        <f>E18-E32</f>
        <v>5207420.07</v>
      </c>
      <c r="F46" s="101">
        <f t="shared" ref="F46:L46" si="22">F18-F32</f>
        <v>5071698.21</v>
      </c>
      <c r="G46" s="101">
        <f t="shared" si="22"/>
        <v>2320952.2600000002</v>
      </c>
      <c r="H46" s="101">
        <f t="shared" si="22"/>
        <v>3607768</v>
      </c>
      <c r="I46" s="101">
        <f t="shared" si="22"/>
        <v>4113800</v>
      </c>
      <c r="J46" s="102">
        <f t="shared" si="22"/>
        <v>506032</v>
      </c>
      <c r="K46" s="103">
        <f t="shared" si="22"/>
        <v>0.1361117745916367</v>
      </c>
      <c r="L46" s="269">
        <f t="shared" si="22"/>
        <v>4300792</v>
      </c>
      <c r="M46" s="99">
        <f t="shared" si="13"/>
        <v>186992</v>
      </c>
      <c r="N46" s="100">
        <f t="shared" si="14"/>
        <v>4.347850349424013E-2</v>
      </c>
      <c r="O46" s="24"/>
    </row>
    <row r="47" spans="1:15" ht="13.5" customHeight="1" thickBot="1" x14ac:dyDescent="0.35">
      <c r="A47" s="24"/>
      <c r="B47" s="24"/>
      <c r="C47" s="24"/>
      <c r="D47" s="57" t="s">
        <v>170</v>
      </c>
      <c r="E47" s="105">
        <f>E19-E33</f>
        <v>2201906.7799999998</v>
      </c>
      <c r="F47" s="105">
        <f>F19-F33</f>
        <v>2332317.4699999997</v>
      </c>
      <c r="G47" s="105">
        <f>G19-G33</f>
        <v>1113709.6400000004</v>
      </c>
      <c r="H47" s="105">
        <f>H19-H33</f>
        <v>929694.2951413556</v>
      </c>
      <c r="I47" s="105">
        <f>I19-I33</f>
        <v>1920585.9999999991</v>
      </c>
      <c r="J47" s="105">
        <f t="shared" ref="J47:K47" si="23">J37+J38+J39+J41+J43+J42+J44+J45+J46</f>
        <v>675816.36387710623</v>
      </c>
      <c r="K47" s="105">
        <f t="shared" si="23"/>
        <v>-233302.14325671137</v>
      </c>
      <c r="L47" s="105">
        <f>L19-L33</f>
        <v>1407554.3823554609</v>
      </c>
      <c r="M47" s="108">
        <f t="shared" si="13"/>
        <v>-513031.61764453817</v>
      </c>
      <c r="N47" s="109">
        <f t="shared" si="14"/>
        <v>-0.36448440221969214</v>
      </c>
      <c r="O47" s="24"/>
    </row>
    <row r="48" spans="1:15" ht="18" customHeight="1" x14ac:dyDescent="0.3">
      <c r="A48" s="24"/>
      <c r="B48" s="64"/>
      <c r="C48" s="64"/>
      <c r="D48" s="24"/>
      <c r="E48" s="24"/>
      <c r="F48" s="24"/>
      <c r="G48" s="24"/>
      <c r="H48" s="24"/>
      <c r="I48" s="24"/>
      <c r="J48" s="64"/>
      <c r="K48" s="64"/>
      <c r="L48" s="24"/>
      <c r="M48" s="64"/>
      <c r="N48" s="97"/>
      <c r="O48" s="24"/>
    </row>
    <row r="49" spans="1:15" ht="18" customHeight="1" x14ac:dyDescent="0.3">
      <c r="A49" s="57"/>
      <c r="B49" s="64"/>
      <c r="C49" s="64"/>
      <c r="D49" s="112"/>
      <c r="E49" s="293"/>
      <c r="F49" s="112"/>
      <c r="G49" s="112"/>
      <c r="H49" s="112"/>
      <c r="I49" s="112"/>
      <c r="J49" s="113"/>
      <c r="K49" s="64"/>
      <c r="L49" s="24"/>
      <c r="M49" s="64"/>
      <c r="N49" s="97"/>
      <c r="O49" s="24"/>
    </row>
    <row r="50" spans="1:15" ht="11.25" customHeight="1" x14ac:dyDescent="0.3">
      <c r="A50" s="24"/>
      <c r="B50" s="64"/>
      <c r="C50" s="64"/>
      <c r="D50" s="112"/>
      <c r="E50" s="112"/>
      <c r="F50" s="112"/>
      <c r="G50" s="112"/>
      <c r="H50" s="112"/>
      <c r="I50" s="112"/>
      <c r="J50" s="113"/>
      <c r="K50" s="64"/>
      <c r="L50" s="24"/>
      <c r="M50" s="64"/>
      <c r="N50" s="97"/>
      <c r="O50" s="95"/>
    </row>
    <row r="51" spans="1:15" ht="11.25" customHeight="1" x14ac:dyDescent="0.3">
      <c r="I51" s="55"/>
      <c r="J51" s="45"/>
      <c r="K51" s="45"/>
      <c r="M51" s="45"/>
      <c r="N51" s="45"/>
      <c r="O51" s="95"/>
    </row>
    <row r="52" spans="1:15" ht="11.25" customHeight="1" x14ac:dyDescent="0.3">
      <c r="A52" s="24"/>
      <c r="B52" s="64"/>
      <c r="C52" s="64"/>
      <c r="D52" s="112"/>
      <c r="E52" s="112"/>
      <c r="F52" s="112"/>
      <c r="G52" s="112"/>
      <c r="H52" s="112"/>
      <c r="I52" s="112"/>
      <c r="J52" s="113"/>
      <c r="K52" s="64"/>
      <c r="L52" s="24"/>
      <c r="M52" s="64"/>
      <c r="N52" s="97"/>
      <c r="O52" s="114"/>
    </row>
  </sheetData>
  <pageMargins left="1" right="1" top="1" bottom="1" header="0.5" footer="0.5"/>
  <pageSetup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O46"/>
  <sheetViews>
    <sheetView workbookViewId="0">
      <pane xSplit="4" ySplit="6" topLeftCell="E7" activePane="bottomRight" state="frozen"/>
      <selection pane="topRight" activeCell="E1" sqref="E1"/>
      <selection pane="bottomLeft" activeCell="A7" sqref="A7"/>
      <selection pane="bottomRight" activeCell="L4" sqref="L4"/>
    </sheetView>
  </sheetViews>
  <sheetFormatPr defaultColWidth="9.1796875" defaultRowHeight="13.5" customHeight="1" x14ac:dyDescent="0.3"/>
  <cols>
    <col min="1" max="1" width="9.1796875" style="69" customWidth="1"/>
    <col min="2" max="3" width="9.1796875" style="69" hidden="1" customWidth="1"/>
    <col min="4" max="4" width="37" style="69" customWidth="1"/>
    <col min="5" max="9" width="14.1796875" style="69" customWidth="1"/>
    <col min="10" max="11" width="9.1796875" style="69" hidden="1" customWidth="1"/>
    <col min="12" max="12" width="14.1796875" style="69" customWidth="1"/>
    <col min="13" max="14" width="9.1796875" style="69" hidden="1" customWidth="1"/>
    <col min="15" max="15" width="23.90625" style="69" bestFit="1" customWidth="1"/>
    <col min="16" max="16" width="9.1796875" style="70" customWidth="1"/>
    <col min="17" max="16384" width="9.1796875" style="70"/>
  </cols>
  <sheetData>
    <row r="1" spans="1:15" ht="21.75" customHeight="1" x14ac:dyDescent="0.3">
      <c r="A1" s="115"/>
      <c r="B1" s="116"/>
      <c r="C1" s="116"/>
      <c r="D1" s="117" t="s">
        <v>0</v>
      </c>
      <c r="E1" s="118"/>
      <c r="F1" s="118"/>
      <c r="G1" s="118"/>
      <c r="H1" s="118"/>
      <c r="I1" s="118"/>
      <c r="J1" s="118"/>
      <c r="K1" s="118"/>
      <c r="L1" s="118"/>
      <c r="M1" s="99"/>
      <c r="N1" s="116"/>
    </row>
    <row r="2" spans="1:15" ht="21.75" customHeight="1" x14ac:dyDescent="0.3">
      <c r="A2" s="115"/>
      <c r="B2" s="116"/>
      <c r="C2" s="116"/>
      <c r="D2" s="117" t="s">
        <v>324</v>
      </c>
      <c r="E2" s="118"/>
      <c r="F2" s="118"/>
      <c r="G2" s="118"/>
      <c r="H2" s="118"/>
      <c r="I2" s="118"/>
      <c r="J2" s="118"/>
      <c r="K2" s="118"/>
      <c r="L2" s="118"/>
      <c r="M2" s="99"/>
      <c r="N2" s="116"/>
    </row>
    <row r="3" spans="1:15" ht="13.5" customHeight="1" x14ac:dyDescent="0.3">
      <c r="A3" s="115"/>
      <c r="B3" s="116"/>
      <c r="C3" s="116"/>
      <c r="D3" s="115"/>
      <c r="E3" s="119"/>
      <c r="F3" s="119"/>
      <c r="G3" s="119"/>
      <c r="H3" s="119"/>
      <c r="I3" s="119"/>
      <c r="J3" s="119"/>
      <c r="K3" s="119"/>
      <c r="L3" s="307" t="s">
        <v>343</v>
      </c>
      <c r="M3" s="99"/>
      <c r="N3" s="116"/>
    </row>
    <row r="4" spans="1:15" ht="30" customHeight="1" x14ac:dyDescent="0.3">
      <c r="A4" s="115"/>
      <c r="B4" s="116"/>
      <c r="C4" s="116"/>
      <c r="D4" s="115"/>
      <c r="E4" s="281" t="s">
        <v>2</v>
      </c>
      <c r="F4" s="281" t="s">
        <v>3</v>
      </c>
      <c r="G4" s="281" t="s">
        <v>4</v>
      </c>
      <c r="H4" s="281" t="s">
        <v>5</v>
      </c>
      <c r="I4" s="281" t="s">
        <v>6</v>
      </c>
      <c r="J4" s="281" t="s">
        <v>7</v>
      </c>
      <c r="K4" s="281" t="s">
        <v>8</v>
      </c>
      <c r="L4" s="282" t="s">
        <v>9</v>
      </c>
      <c r="M4" s="120" t="s">
        <v>119</v>
      </c>
      <c r="N4" s="16" t="s">
        <v>120</v>
      </c>
    </row>
    <row r="5" spans="1:15" ht="14" hidden="1" x14ac:dyDescent="0.3">
      <c r="A5" s="116"/>
      <c r="B5" s="116"/>
      <c r="C5" s="116"/>
      <c r="D5" s="116"/>
      <c r="E5" s="121" t="s">
        <v>12</v>
      </c>
      <c r="F5" s="121" t="s">
        <v>13</v>
      </c>
      <c r="G5" s="121" t="s">
        <v>14</v>
      </c>
      <c r="H5" s="121" t="s">
        <v>15</v>
      </c>
      <c r="I5" s="121" t="s">
        <v>15</v>
      </c>
      <c r="J5" s="121"/>
      <c r="K5" s="121"/>
      <c r="L5" s="274" t="s">
        <v>16</v>
      </c>
      <c r="M5" s="122"/>
      <c r="N5" s="116"/>
    </row>
    <row r="6" spans="1:15" ht="14" hidden="1" x14ac:dyDescent="0.3">
      <c r="A6" s="45"/>
      <c r="B6" s="45"/>
      <c r="C6" s="45"/>
      <c r="D6" s="45"/>
      <c r="E6" s="123" t="s">
        <v>17</v>
      </c>
      <c r="F6" s="123" t="s">
        <v>17</v>
      </c>
      <c r="G6" s="123" t="s">
        <v>17</v>
      </c>
      <c r="H6" s="123" t="s">
        <v>18</v>
      </c>
      <c r="I6" s="123" t="s">
        <v>19</v>
      </c>
      <c r="J6" s="123"/>
      <c r="K6" s="123"/>
      <c r="L6" s="275" t="s">
        <v>20</v>
      </c>
      <c r="M6" s="122"/>
      <c r="N6" s="45"/>
      <c r="O6" s="45"/>
    </row>
    <row r="7" spans="1:15" ht="18.75" customHeight="1" x14ac:dyDescent="0.3">
      <c r="A7" s="115"/>
      <c r="B7" s="116"/>
      <c r="C7" s="116"/>
      <c r="D7" s="124" t="s">
        <v>21</v>
      </c>
      <c r="E7" s="119"/>
      <c r="F7" s="119"/>
      <c r="G7" s="119"/>
      <c r="H7" s="119"/>
      <c r="I7" s="119"/>
      <c r="J7" s="119"/>
      <c r="K7" s="119"/>
      <c r="L7" s="276"/>
      <c r="M7" s="122"/>
      <c r="N7" s="116"/>
    </row>
    <row r="8" spans="1:15" ht="18.75" customHeight="1" x14ac:dyDescent="0.3">
      <c r="A8" s="115"/>
      <c r="B8" s="116" t="s">
        <v>22</v>
      </c>
      <c r="C8" s="116" t="s">
        <v>171</v>
      </c>
      <c r="D8" s="115" t="s">
        <v>172</v>
      </c>
      <c r="E8" s="271">
        <v>6963667.3300000001</v>
      </c>
      <c r="F8" s="271">
        <v>60895.830000000104</v>
      </c>
      <c r="G8" s="271">
        <v>236362</v>
      </c>
      <c r="H8" s="271">
        <v>1956500</v>
      </c>
      <c r="I8" s="271">
        <v>1956500</v>
      </c>
      <c r="J8" s="271">
        <f>I8-H8</f>
        <v>0</v>
      </c>
      <c r="K8" s="271">
        <f>IF(ROUND(J8,0)=0,0,(J8/ABS(H8)))</f>
        <v>0</v>
      </c>
      <c r="L8" s="277">
        <v>5812375</v>
      </c>
      <c r="M8" s="99">
        <f>L8-I8</f>
        <v>3855875</v>
      </c>
      <c r="N8" s="100">
        <f>IF(ROUND(M8,0)=0,0,(M8/ABS(L8)))</f>
        <v>0.66339061055076454</v>
      </c>
    </row>
    <row r="9" spans="1:15" ht="18.75" customHeight="1" x14ac:dyDescent="0.3">
      <c r="A9" s="115"/>
      <c r="B9" s="116" t="s">
        <v>22</v>
      </c>
      <c r="C9" s="116" t="s">
        <v>173</v>
      </c>
      <c r="D9" s="115" t="s">
        <v>174</v>
      </c>
      <c r="E9" s="271">
        <v>2558912</v>
      </c>
      <c r="F9" s="271">
        <v>2097044.95</v>
      </c>
      <c r="G9" s="271">
        <v>180564</v>
      </c>
      <c r="H9" s="271">
        <v>859000</v>
      </c>
      <c r="I9" s="271">
        <v>687200</v>
      </c>
      <c r="J9" s="271">
        <f>I9-H9</f>
        <v>-171800</v>
      </c>
      <c r="K9" s="271">
        <f>IF(ROUND(J9,0)=0,0,(J9/ABS(H9)))</f>
        <v>-0.2</v>
      </c>
      <c r="L9" s="277"/>
      <c r="M9" s="99">
        <f>L9-I9</f>
        <v>-687200</v>
      </c>
      <c r="N9" s="100" t="e">
        <f>IF(ROUND(M9,0)=0,0,(M9/ABS(L9)))</f>
        <v>#DIV/0!</v>
      </c>
    </row>
    <row r="10" spans="1:15" ht="18.75" customHeight="1" x14ac:dyDescent="0.3">
      <c r="A10" s="115"/>
      <c r="B10" s="116" t="s">
        <v>22</v>
      </c>
      <c r="C10" s="116" t="s">
        <v>175</v>
      </c>
      <c r="D10" s="115" t="s">
        <v>176</v>
      </c>
      <c r="E10" s="271"/>
      <c r="F10" s="271">
        <v>0</v>
      </c>
      <c r="G10" s="271"/>
      <c r="H10" s="271"/>
      <c r="I10" s="271"/>
      <c r="J10" s="271">
        <f>I10-H10</f>
        <v>0</v>
      </c>
      <c r="K10" s="271">
        <f>IF(ROUND(J10,0)=0,0,(J10/ABS(H10)))</f>
        <v>0</v>
      </c>
      <c r="L10" s="277">
        <v>2303900</v>
      </c>
      <c r="M10" s="99">
        <f>L10-I10</f>
        <v>2303900</v>
      </c>
      <c r="N10" s="100">
        <f>IF(ROUND(M10,0)=0,0,(M10/ABS(L10)))</f>
        <v>1</v>
      </c>
      <c r="O10" s="55"/>
    </row>
    <row r="11" spans="1:15" ht="18.75" customHeight="1" thickBot="1" x14ac:dyDescent="0.35">
      <c r="A11" s="115"/>
      <c r="B11" s="125" t="s">
        <v>22</v>
      </c>
      <c r="C11" s="125" t="s">
        <v>177</v>
      </c>
      <c r="D11" s="115" t="s">
        <v>178</v>
      </c>
      <c r="E11" s="271"/>
      <c r="F11" s="271">
        <v>693231.5</v>
      </c>
      <c r="G11" s="271"/>
      <c r="H11" s="271"/>
      <c r="I11" s="271"/>
      <c r="J11" s="271"/>
      <c r="K11" s="271"/>
      <c r="L11" s="277"/>
    </row>
    <row r="12" spans="1:15" ht="18.75" customHeight="1" thickBot="1" x14ac:dyDescent="0.35">
      <c r="A12" s="115"/>
      <c r="B12" s="116"/>
      <c r="C12" s="116"/>
      <c r="D12" s="124" t="s">
        <v>36</v>
      </c>
      <c r="E12" s="272">
        <f t="shared" ref="E12:L12" si="0">SUM(E8:E11)</f>
        <v>9522579.3300000001</v>
      </c>
      <c r="F12" s="272">
        <f t="shared" si="0"/>
        <v>2851172.2800000003</v>
      </c>
      <c r="G12" s="272">
        <f t="shared" si="0"/>
        <v>416926</v>
      </c>
      <c r="H12" s="272">
        <f t="shared" si="0"/>
        <v>2815500</v>
      </c>
      <c r="I12" s="272">
        <f t="shared" si="0"/>
        <v>2643700</v>
      </c>
      <c r="J12" s="272">
        <f t="shared" si="0"/>
        <v>-171800</v>
      </c>
      <c r="K12" s="272">
        <f t="shared" si="0"/>
        <v>-0.2</v>
      </c>
      <c r="L12" s="278">
        <f t="shared" si="0"/>
        <v>8116275</v>
      </c>
      <c r="M12" s="108">
        <f>L12-I12</f>
        <v>5472575</v>
      </c>
      <c r="N12" s="126">
        <f>IF(ROUND(M12,0)=0,0,(M12/ABS(L12)))</f>
        <v>0.67427175643999249</v>
      </c>
    </row>
    <row r="13" spans="1:15" ht="18.75" customHeight="1" x14ac:dyDescent="0.3">
      <c r="A13" s="115"/>
      <c r="B13" s="116"/>
      <c r="C13" s="116"/>
      <c r="D13" s="115"/>
      <c r="E13" s="271"/>
      <c r="F13" s="271"/>
      <c r="G13" s="271"/>
      <c r="H13" s="271"/>
      <c r="I13" s="271"/>
      <c r="J13" s="271"/>
      <c r="K13" s="271"/>
      <c r="L13" s="277"/>
      <c r="M13" s="122"/>
      <c r="N13" s="116"/>
    </row>
    <row r="14" spans="1:15" ht="18.75" customHeight="1" x14ac:dyDescent="0.3">
      <c r="A14" s="115"/>
      <c r="B14" s="116"/>
      <c r="C14" s="116"/>
      <c r="D14" s="124" t="s">
        <v>143</v>
      </c>
      <c r="E14" s="271"/>
      <c r="F14" s="271"/>
      <c r="G14" s="271"/>
      <c r="H14" s="271"/>
      <c r="I14" s="271"/>
      <c r="J14" s="271"/>
      <c r="K14" s="271"/>
      <c r="L14" s="277"/>
      <c r="M14" s="122"/>
      <c r="N14" s="116"/>
    </row>
    <row r="15" spans="1:15" ht="18.75" customHeight="1" x14ac:dyDescent="0.3">
      <c r="A15" s="115"/>
      <c r="B15" s="116" t="s">
        <v>179</v>
      </c>
      <c r="C15" s="116" t="s">
        <v>171</v>
      </c>
      <c r="D15" s="115" t="s">
        <v>172</v>
      </c>
      <c r="E15" s="271">
        <v>4314323.6399999997</v>
      </c>
      <c r="F15" s="271">
        <v>615409.41</v>
      </c>
      <c r="G15" s="271">
        <v>334568.52</v>
      </c>
      <c r="H15" s="271">
        <v>826786.42147233302</v>
      </c>
      <c r="I15" s="271">
        <v>826786.00000000105</v>
      </c>
      <c r="J15" s="271">
        <f>I15-H15</f>
        <v>-0.42147233197465539</v>
      </c>
      <c r="K15" s="271">
        <f>IF(ROUND(J15,0)=0,0,(J15/ABS(H15)))</f>
        <v>0</v>
      </c>
      <c r="L15" s="277">
        <v>3932072.3596416102</v>
      </c>
      <c r="M15" s="99">
        <f>L15-I15</f>
        <v>3105286.3596416092</v>
      </c>
      <c r="N15" s="100">
        <f>IF(ROUND(M15,0)=0,0,(M15/ABS(L15)))</f>
        <v>0.78973276064651099</v>
      </c>
    </row>
    <row r="16" spans="1:15" ht="18.75" customHeight="1" x14ac:dyDescent="0.3">
      <c r="A16" s="115"/>
      <c r="B16" s="116" t="s">
        <v>179</v>
      </c>
      <c r="C16" s="116" t="s">
        <v>173</v>
      </c>
      <c r="D16" s="115" t="s">
        <v>174</v>
      </c>
      <c r="E16" s="271">
        <v>2465628.0699999998</v>
      </c>
      <c r="F16" s="271">
        <v>2343435.34</v>
      </c>
      <c r="G16" s="271">
        <v>243936.51</v>
      </c>
      <c r="H16" s="271">
        <v>434521.85536808299</v>
      </c>
      <c r="I16" s="271">
        <v>366232</v>
      </c>
      <c r="J16" s="271">
        <f>I16-H16</f>
        <v>-68289.855368082994</v>
      </c>
      <c r="K16" s="271">
        <f>IF(ROUND(J16,0)=0,0,(J16/ABS(H16)))</f>
        <v>-0.15716092188328418</v>
      </c>
      <c r="L16" s="277"/>
      <c r="M16" s="99">
        <f>L16-I16</f>
        <v>-366232</v>
      </c>
      <c r="N16" s="100" t="e">
        <f>IF(ROUND(M16,0)=0,0,(M16/ABS(L16)))</f>
        <v>#DIV/0!</v>
      </c>
      <c r="O16" s="55"/>
    </row>
    <row r="17" spans="1:15" ht="18.75" customHeight="1" x14ac:dyDescent="0.3">
      <c r="A17" s="124"/>
      <c r="B17" s="116" t="s">
        <v>179</v>
      </c>
      <c r="C17" s="116" t="s">
        <v>175</v>
      </c>
      <c r="D17" s="115" t="s">
        <v>176</v>
      </c>
      <c r="E17" s="271"/>
      <c r="F17" s="271">
        <v>0</v>
      </c>
      <c r="G17" s="271">
        <v>14239.16</v>
      </c>
      <c r="H17" s="271"/>
      <c r="I17" s="271"/>
      <c r="J17" s="271">
        <f>I17-H17</f>
        <v>0</v>
      </c>
      <c r="K17" s="271">
        <f>IF(ROUND(J17,0)=0,0,(J17/ABS(H17)))</f>
        <v>0</v>
      </c>
      <c r="L17" s="277">
        <v>1693369.0522527201</v>
      </c>
      <c r="M17" s="99">
        <f>L17-I17</f>
        <v>1693369.0522527201</v>
      </c>
      <c r="N17" s="100">
        <f>IF(ROUND(M17,0)=0,0,(M17/ABS(L17)))</f>
        <v>1</v>
      </c>
      <c r="O17" s="208" t="s">
        <v>325</v>
      </c>
    </row>
    <row r="18" spans="1:15" ht="18.75" customHeight="1" thickBot="1" x14ac:dyDescent="0.35">
      <c r="A18" s="115"/>
      <c r="B18" s="125" t="s">
        <v>179</v>
      </c>
      <c r="C18" s="125" t="s">
        <v>177</v>
      </c>
      <c r="D18" s="115" t="s">
        <v>178</v>
      </c>
      <c r="E18" s="271"/>
      <c r="F18" s="271">
        <v>72872.97</v>
      </c>
      <c r="G18" s="271"/>
      <c r="H18" s="271"/>
      <c r="I18" s="271"/>
      <c r="J18" s="271"/>
      <c r="K18" s="271"/>
      <c r="L18" s="277"/>
    </row>
    <row r="19" spans="1:15" ht="18.75" customHeight="1" thickBot="1" x14ac:dyDescent="0.35">
      <c r="A19" s="115"/>
      <c r="B19" s="116"/>
      <c r="C19" s="116"/>
      <c r="D19" s="124" t="s">
        <v>145</v>
      </c>
      <c r="E19" s="272">
        <f t="shared" ref="E19:L19" si="1">SUM(E15:E18)</f>
        <v>6779951.709999999</v>
      </c>
      <c r="F19" s="272">
        <f t="shared" si="1"/>
        <v>3031717.72</v>
      </c>
      <c r="G19" s="272">
        <f t="shared" si="1"/>
        <v>592744.19000000006</v>
      </c>
      <c r="H19" s="272">
        <f t="shared" si="1"/>
        <v>1261308.276840416</v>
      </c>
      <c r="I19" s="272">
        <f t="shared" si="1"/>
        <v>1193018.0000000009</v>
      </c>
      <c r="J19" s="272">
        <f t="shared" si="1"/>
        <v>-68290.276840414968</v>
      </c>
      <c r="K19" s="272">
        <f t="shared" si="1"/>
        <v>-0.15716092188328418</v>
      </c>
      <c r="L19" s="278">
        <f t="shared" si="1"/>
        <v>5625441.4118943308</v>
      </c>
      <c r="M19" s="108">
        <f>L19-I19</f>
        <v>4432423.4118943298</v>
      </c>
      <c r="N19" s="126">
        <f>IF(ROUND(M19,0)=0,0,(M19/ABS(L19)))</f>
        <v>0.78792455335549216</v>
      </c>
    </row>
    <row r="20" spans="1:15" ht="18.75" customHeight="1" x14ac:dyDescent="0.3">
      <c r="A20" s="115"/>
      <c r="B20" s="116"/>
      <c r="C20" s="116"/>
      <c r="D20" s="115"/>
      <c r="E20" s="271"/>
      <c r="F20" s="271"/>
      <c r="G20" s="271"/>
      <c r="H20" s="271"/>
      <c r="I20" s="271"/>
      <c r="J20" s="271"/>
      <c r="K20" s="271"/>
      <c r="L20" s="277"/>
      <c r="M20" s="122"/>
      <c r="N20" s="116"/>
    </row>
    <row r="21" spans="1:15" ht="18.75" customHeight="1" x14ac:dyDescent="0.3">
      <c r="A21" s="115"/>
      <c r="B21" s="116"/>
      <c r="C21" s="116"/>
      <c r="D21" s="127" t="s">
        <v>146</v>
      </c>
      <c r="E21" s="271"/>
      <c r="F21" s="271"/>
      <c r="G21" s="271"/>
      <c r="H21" s="271"/>
      <c r="I21" s="271"/>
      <c r="J21" s="271"/>
      <c r="K21" s="271"/>
      <c r="L21" s="277"/>
      <c r="M21" s="122"/>
      <c r="N21" s="116"/>
    </row>
    <row r="22" spans="1:15" ht="18.75" customHeight="1" x14ac:dyDescent="0.3">
      <c r="A22" s="115"/>
      <c r="B22" s="116" t="s">
        <v>180</v>
      </c>
      <c r="C22" s="116" t="s">
        <v>171</v>
      </c>
      <c r="D22" s="115" t="s">
        <v>172</v>
      </c>
      <c r="E22" s="271">
        <v>2649343.69</v>
      </c>
      <c r="F22" s="271">
        <v>-554513.57999999996</v>
      </c>
      <c r="G22" s="271">
        <v>-98206.52</v>
      </c>
      <c r="H22" s="271">
        <v>1129713.5785276699</v>
      </c>
      <c r="I22" s="271">
        <v>1129714</v>
      </c>
      <c r="J22" s="271">
        <f>I22-H22</f>
        <v>0.42147233011201024</v>
      </c>
      <c r="K22" s="271">
        <f>IF(ROUND(J22,0)=0,0,(J22/ABS(H22)))</f>
        <v>0</v>
      </c>
      <c r="L22" s="277">
        <v>1880302.6403583901</v>
      </c>
      <c r="M22" s="99">
        <f>L22-I22</f>
        <v>750588.64035839005</v>
      </c>
      <c r="N22" s="100">
        <f>IF(ROUND(M22,0)=0,0,(M22/ABS(L22)))</f>
        <v>0.39918501641593512</v>
      </c>
      <c r="O22" s="55"/>
    </row>
    <row r="23" spans="1:15" ht="18.75" customHeight="1" x14ac:dyDescent="0.3">
      <c r="A23" s="115"/>
      <c r="B23" s="116" t="s">
        <v>180</v>
      </c>
      <c r="C23" s="116" t="s">
        <v>173</v>
      </c>
      <c r="D23" s="115" t="s">
        <v>174</v>
      </c>
      <c r="E23" s="271">
        <v>93283.929999999906</v>
      </c>
      <c r="F23" s="271">
        <v>-246390.39</v>
      </c>
      <c r="G23" s="271">
        <v>-63372.51</v>
      </c>
      <c r="H23" s="271">
        <v>424478.14463191701</v>
      </c>
      <c r="I23" s="271">
        <v>320968.00000000099</v>
      </c>
      <c r="J23" s="271">
        <f>I23-H23</f>
        <v>-103510.14463191602</v>
      </c>
      <c r="K23" s="271">
        <f>IF(ROUND(J23,0)=0,0,(J23/ABS(H23)))</f>
        <v>-0.24385270700255735</v>
      </c>
      <c r="L23" s="277"/>
      <c r="M23" s="99">
        <f>L23-I23</f>
        <v>-320968.00000000099</v>
      </c>
      <c r="N23" s="100" t="e">
        <f>IF(ROUND(M23,0)=0,0,(M23/ABS(L23)))</f>
        <v>#DIV/0!</v>
      </c>
    </row>
    <row r="24" spans="1:15" ht="18.75" customHeight="1" x14ac:dyDescent="0.3">
      <c r="A24" s="115"/>
      <c r="B24" s="116" t="s">
        <v>180</v>
      </c>
      <c r="C24" s="116" t="s">
        <v>175</v>
      </c>
      <c r="D24" s="115" t="s">
        <v>176</v>
      </c>
      <c r="E24" s="271"/>
      <c r="F24" s="271">
        <v>0</v>
      </c>
      <c r="G24" s="271">
        <v>-14239.16</v>
      </c>
      <c r="H24" s="271"/>
      <c r="I24" s="271"/>
      <c r="J24" s="271">
        <f>I24-H24</f>
        <v>0</v>
      </c>
      <c r="K24" s="271">
        <f>IF(ROUND(J24,0)=0,0,(J24/ABS(H24)))</f>
        <v>0</v>
      </c>
      <c r="L24" s="277">
        <v>610530.94774728396</v>
      </c>
      <c r="M24" s="99">
        <f>L24-I24</f>
        <v>610530.94774728396</v>
      </c>
      <c r="N24" s="100">
        <f>IF(ROUND(M24,0)=0,0,(M24/ABS(L24)))</f>
        <v>1</v>
      </c>
    </row>
    <row r="25" spans="1:15" ht="18.75" customHeight="1" thickBot="1" x14ac:dyDescent="0.35">
      <c r="A25" s="115"/>
      <c r="B25" s="125" t="s">
        <v>180</v>
      </c>
      <c r="C25" s="125" t="s">
        <v>177</v>
      </c>
      <c r="D25" s="115" t="s">
        <v>178</v>
      </c>
      <c r="E25" s="271"/>
      <c r="F25" s="271">
        <v>620358.53</v>
      </c>
      <c r="G25" s="271"/>
      <c r="H25" s="271"/>
      <c r="I25" s="271"/>
      <c r="J25" s="271"/>
      <c r="K25" s="271"/>
      <c r="L25" s="277"/>
    </row>
    <row r="26" spans="1:15" ht="33.75" customHeight="1" thickBot="1" x14ac:dyDescent="0.35">
      <c r="A26" s="115"/>
      <c r="B26" s="116"/>
      <c r="C26" s="116"/>
      <c r="D26" s="124" t="s">
        <v>147</v>
      </c>
      <c r="E26" s="272">
        <f t="shared" ref="E26:L26" si="2">SUM(E22:E25)</f>
        <v>2742627.6199999996</v>
      </c>
      <c r="F26" s="272">
        <f t="shared" si="2"/>
        <v>-180545.43999999994</v>
      </c>
      <c r="G26" s="272">
        <f t="shared" si="2"/>
        <v>-175818.19</v>
      </c>
      <c r="H26" s="272">
        <f t="shared" si="2"/>
        <v>1554191.723159587</v>
      </c>
      <c r="I26" s="272">
        <f t="shared" si="2"/>
        <v>1450682.0000000009</v>
      </c>
      <c r="J26" s="272">
        <f t="shared" si="2"/>
        <v>-103509.7231595859</v>
      </c>
      <c r="K26" s="272">
        <f t="shared" si="2"/>
        <v>-0.24385270700255735</v>
      </c>
      <c r="L26" s="278">
        <f t="shared" si="2"/>
        <v>2490833.5881056739</v>
      </c>
      <c r="M26" s="108">
        <f>L26-I26</f>
        <v>1040151.588105673</v>
      </c>
      <c r="N26" s="126">
        <f>IF(ROUND(M26,0)=0,0,(M26/ABS(L26)))</f>
        <v>0.41759176248170315</v>
      </c>
    </row>
    <row r="27" spans="1:15" ht="18.75" customHeight="1" x14ac:dyDescent="0.3">
      <c r="A27" s="115"/>
      <c r="B27" s="116"/>
      <c r="C27" s="116"/>
      <c r="D27" s="124" t="s">
        <v>165</v>
      </c>
      <c r="E27" s="271"/>
      <c r="F27" s="271"/>
      <c r="G27" s="271"/>
      <c r="H27" s="271"/>
      <c r="I27" s="271"/>
      <c r="J27" s="271"/>
      <c r="K27" s="271"/>
      <c r="L27" s="277"/>
      <c r="M27" s="122"/>
      <c r="N27" s="116"/>
    </row>
    <row r="28" spans="1:15" ht="18.75" customHeight="1" x14ac:dyDescent="0.3">
      <c r="A28" s="115"/>
      <c r="B28" s="116"/>
      <c r="C28" s="116"/>
      <c r="D28" s="115"/>
      <c r="E28" s="271"/>
      <c r="F28" s="271"/>
      <c r="G28" s="271"/>
      <c r="H28" s="271"/>
      <c r="I28" s="271"/>
      <c r="J28" s="271"/>
      <c r="K28" s="271"/>
      <c r="L28" s="277"/>
      <c r="M28" s="122"/>
      <c r="N28" s="116"/>
    </row>
    <row r="29" spans="1:15" ht="18.75" customHeight="1" x14ac:dyDescent="0.3">
      <c r="A29" s="115"/>
      <c r="B29" s="116"/>
      <c r="C29" s="116"/>
      <c r="D29" s="124" t="s">
        <v>148</v>
      </c>
      <c r="E29" s="271"/>
      <c r="F29" s="271"/>
      <c r="G29" s="271"/>
      <c r="H29" s="271"/>
      <c r="I29" s="271"/>
      <c r="J29" s="271"/>
      <c r="K29" s="271"/>
      <c r="L29" s="277"/>
      <c r="M29" s="122"/>
      <c r="N29" s="116"/>
      <c r="O29" s="55"/>
    </row>
    <row r="30" spans="1:15" ht="18.75" customHeight="1" x14ac:dyDescent="0.3">
      <c r="A30" s="115"/>
      <c r="B30" s="116" t="s">
        <v>71</v>
      </c>
      <c r="C30" s="116" t="s">
        <v>171</v>
      </c>
      <c r="D30" s="115" t="s">
        <v>172</v>
      </c>
      <c r="E30" s="271">
        <v>1831565.35</v>
      </c>
      <c r="F30" s="271">
        <v>16137.39</v>
      </c>
      <c r="G30" s="271">
        <v>-0.39999999999997699</v>
      </c>
      <c r="H30" s="271">
        <v>259236</v>
      </c>
      <c r="I30" s="271">
        <v>259236</v>
      </c>
      <c r="J30" s="271">
        <f>I30-H30</f>
        <v>0</v>
      </c>
      <c r="K30" s="271">
        <f>IF(ROUND(J30,0)=0,0,(J30/ABS(H30)))</f>
        <v>0</v>
      </c>
      <c r="L30" s="277">
        <v>1540279</v>
      </c>
      <c r="M30" s="99">
        <f>L30-I30</f>
        <v>1281043</v>
      </c>
      <c r="N30" s="100">
        <f>IF(ROUND(M30,0)=0,0,(M30/ABS(L30)))</f>
        <v>0.83169542660777696</v>
      </c>
    </row>
    <row r="31" spans="1:15" ht="18.75" customHeight="1" x14ac:dyDescent="0.3">
      <c r="A31" s="115"/>
      <c r="B31" s="116" t="s">
        <v>71</v>
      </c>
      <c r="C31" s="116" t="s">
        <v>173</v>
      </c>
      <c r="D31" s="115" t="s">
        <v>174</v>
      </c>
      <c r="E31" s="271">
        <v>671486.69</v>
      </c>
      <c r="F31" s="271">
        <v>555716.5</v>
      </c>
      <c r="G31" s="271">
        <v>47849.440000000002</v>
      </c>
      <c r="H31" s="271">
        <v>113818</v>
      </c>
      <c r="I31" s="271">
        <v>91054.000000000102</v>
      </c>
      <c r="J31" s="271">
        <f>I31-H31</f>
        <v>-22763.999999999898</v>
      </c>
      <c r="K31" s="271">
        <f>IF(ROUND(J31,0)=0,0,(J31/ABS(H31)))</f>
        <v>-0.20000351438260994</v>
      </c>
      <c r="L31" s="277"/>
      <c r="M31" s="99">
        <f>L31-I31</f>
        <v>-91054.000000000102</v>
      </c>
      <c r="N31" s="100" t="e">
        <f>IF(ROUND(M31,0)=0,0,(M31/ABS(L31)))</f>
        <v>#DIV/0!</v>
      </c>
    </row>
    <row r="32" spans="1:15" ht="18.75" customHeight="1" x14ac:dyDescent="0.3">
      <c r="A32" s="115"/>
      <c r="B32" s="116" t="s">
        <v>71</v>
      </c>
      <c r="C32" s="116" t="s">
        <v>175</v>
      </c>
      <c r="D32" s="115" t="s">
        <v>176</v>
      </c>
      <c r="E32" s="271"/>
      <c r="F32" s="271">
        <v>0</v>
      </c>
      <c r="G32" s="271"/>
      <c r="H32" s="271"/>
      <c r="I32" s="271"/>
      <c r="J32" s="271">
        <f>I32-H32</f>
        <v>0</v>
      </c>
      <c r="K32" s="271">
        <f>IF(ROUND(J32,0)=0,0,(J32/ABS(H32)))</f>
        <v>0</v>
      </c>
      <c r="L32" s="277">
        <v>610534</v>
      </c>
      <c r="M32" s="99">
        <f>L32-I32</f>
        <v>610534</v>
      </c>
      <c r="N32" s="100">
        <f>IF(ROUND(M32,0)=0,0,(M32/ABS(L32)))</f>
        <v>1</v>
      </c>
    </row>
    <row r="33" spans="1:15" ht="18.75" customHeight="1" thickBot="1" x14ac:dyDescent="0.35">
      <c r="B33" s="125" t="s">
        <v>71</v>
      </c>
      <c r="C33" s="125" t="s">
        <v>177</v>
      </c>
      <c r="D33" s="115" t="s">
        <v>178</v>
      </c>
      <c r="E33" s="271"/>
      <c r="F33" s="271">
        <v>183705.84</v>
      </c>
      <c r="G33" s="271"/>
      <c r="H33" s="271"/>
      <c r="I33" s="271"/>
      <c r="J33" s="271"/>
      <c r="K33" s="271"/>
      <c r="L33" s="277"/>
    </row>
    <row r="34" spans="1:15" ht="18.75" customHeight="1" thickBot="1" x14ac:dyDescent="0.35">
      <c r="B34" s="116"/>
      <c r="C34" s="116"/>
      <c r="D34" s="124" t="s">
        <v>149</v>
      </c>
      <c r="E34" s="272">
        <f t="shared" ref="E34:L34" si="3">SUM(E30:E33)</f>
        <v>2503052.04</v>
      </c>
      <c r="F34" s="272">
        <f t="shared" si="3"/>
        <v>755559.73</v>
      </c>
      <c r="G34" s="272">
        <f t="shared" si="3"/>
        <v>47849.04</v>
      </c>
      <c r="H34" s="272">
        <f t="shared" si="3"/>
        <v>373054</v>
      </c>
      <c r="I34" s="272">
        <f t="shared" si="3"/>
        <v>350290.00000000012</v>
      </c>
      <c r="J34" s="272">
        <f t="shared" si="3"/>
        <v>-22763.999999999898</v>
      </c>
      <c r="K34" s="272">
        <f t="shared" si="3"/>
        <v>-0.20000351438260994</v>
      </c>
      <c r="L34" s="278">
        <f t="shared" si="3"/>
        <v>2150813</v>
      </c>
      <c r="M34" s="108">
        <f>L34-I34</f>
        <v>1800523</v>
      </c>
      <c r="N34" s="126">
        <f>IF(ROUND(M34,0)=0,0,(M34/ABS(L34)))</f>
        <v>0.83713600392037801</v>
      </c>
    </row>
    <row r="35" spans="1:15" ht="18.75" customHeight="1" x14ac:dyDescent="0.3">
      <c r="B35" s="116"/>
      <c r="C35" s="116"/>
      <c r="D35" s="115"/>
      <c r="E35" s="271"/>
      <c r="F35" s="271"/>
      <c r="G35" s="271"/>
      <c r="H35" s="271"/>
      <c r="I35" s="271"/>
      <c r="J35" s="271"/>
      <c r="K35" s="271"/>
      <c r="L35" s="277"/>
      <c r="M35" s="122"/>
      <c r="N35" s="116"/>
    </row>
    <row r="36" spans="1:15" ht="18.75" customHeight="1" x14ac:dyDescent="0.3">
      <c r="A36" s="115"/>
      <c r="B36" s="116"/>
      <c r="C36" s="116"/>
      <c r="D36" s="115"/>
      <c r="E36" s="271"/>
      <c r="F36" s="271"/>
      <c r="G36" s="271"/>
      <c r="H36" s="271"/>
      <c r="I36" s="271"/>
      <c r="J36" s="271"/>
      <c r="K36" s="271"/>
      <c r="L36" s="277"/>
      <c r="M36" s="122"/>
      <c r="N36" s="116"/>
      <c r="O36" s="55"/>
    </row>
    <row r="37" spans="1:15" ht="18.75" customHeight="1" x14ac:dyDescent="0.3">
      <c r="B37" s="128"/>
      <c r="C37" s="128"/>
      <c r="D37" s="127" t="s">
        <v>150</v>
      </c>
      <c r="E37" s="273"/>
      <c r="F37" s="273"/>
      <c r="G37" s="273"/>
      <c r="H37" s="273"/>
      <c r="I37" s="273"/>
      <c r="J37" s="273"/>
      <c r="K37" s="273"/>
      <c r="L37" s="279"/>
      <c r="M37" s="122"/>
      <c r="N37" s="128"/>
    </row>
    <row r="38" spans="1:15" ht="18.75" customHeight="1" x14ac:dyDescent="0.3">
      <c r="B38" s="116" t="s">
        <v>169</v>
      </c>
      <c r="C38" s="116" t="s">
        <v>171</v>
      </c>
      <c r="D38" s="115" t="s">
        <v>172</v>
      </c>
      <c r="E38" s="271">
        <v>817778.34</v>
      </c>
      <c r="F38" s="271">
        <v>-570650.97</v>
      </c>
      <c r="G38" s="271">
        <v>-98206.12</v>
      </c>
      <c r="H38" s="271">
        <v>870477.57852766698</v>
      </c>
      <c r="I38" s="271">
        <v>870477.99999999802</v>
      </c>
      <c r="J38" s="271">
        <f>I38-H38</f>
        <v>0.42147233104333282</v>
      </c>
      <c r="K38" s="271">
        <f>IF(ROUND(J38,0)=0,0,(J38/ABS(H38)))</f>
        <v>0</v>
      </c>
      <c r="L38" s="277">
        <v>340023.64035838598</v>
      </c>
      <c r="M38" s="99">
        <f>L38-I38</f>
        <v>-530454.35964161204</v>
      </c>
      <c r="N38" s="100">
        <f>IF(ROUND(M38,0)=0,0,(M38/ABS(L38)))</f>
        <v>-1.5600514101975718</v>
      </c>
    </row>
    <row r="39" spans="1:15" ht="18.75" customHeight="1" x14ac:dyDescent="0.3">
      <c r="B39" s="116" t="s">
        <v>169</v>
      </c>
      <c r="C39" s="116" t="s">
        <v>173</v>
      </c>
      <c r="D39" s="115" t="s">
        <v>174</v>
      </c>
      <c r="E39" s="271">
        <v>-578202.76</v>
      </c>
      <c r="F39" s="271">
        <v>-802106.89</v>
      </c>
      <c r="G39" s="271">
        <v>-111221.95</v>
      </c>
      <c r="H39" s="271">
        <v>310660.14463191701</v>
      </c>
      <c r="I39" s="271">
        <v>229914.00000000099</v>
      </c>
      <c r="J39" s="271">
        <f>I39-H39</f>
        <v>-80746.144631916017</v>
      </c>
      <c r="K39" s="271">
        <f>IF(ROUND(J39,0)=0,0,(J39/ABS(H39)))</f>
        <v>-0.25991793935326785</v>
      </c>
      <c r="L39" s="277"/>
      <c r="M39" s="99">
        <f>L39-I39</f>
        <v>-229914.00000000099</v>
      </c>
      <c r="N39" s="100" t="e">
        <f>IF(ROUND(M39,0)=0,0,(M39/ABS(L39)))</f>
        <v>#DIV/0!</v>
      </c>
    </row>
    <row r="40" spans="1:15" ht="18.75" customHeight="1" x14ac:dyDescent="0.3">
      <c r="B40" s="116" t="s">
        <v>169</v>
      </c>
      <c r="C40" s="116" t="s">
        <v>175</v>
      </c>
      <c r="D40" s="115" t="s">
        <v>176</v>
      </c>
      <c r="E40" s="271"/>
      <c r="F40" s="271">
        <v>0</v>
      </c>
      <c r="G40" s="271">
        <v>-14239.16</v>
      </c>
      <c r="H40" s="271"/>
      <c r="I40" s="271"/>
      <c r="J40" s="271">
        <f>I40-H40</f>
        <v>0</v>
      </c>
      <c r="K40" s="271">
        <f>IF(ROUND(J40,0)=0,0,(J40/ABS(H40)))</f>
        <v>0</v>
      </c>
      <c r="L40" s="277">
        <v>-3.0522527165921902</v>
      </c>
      <c r="M40" s="99">
        <f>L40-I40</f>
        <v>-3.0522527165921902</v>
      </c>
      <c r="N40" s="100">
        <f>IF(ROUND(M40,0)=0,0,(M40/ABS(L40)))</f>
        <v>-1</v>
      </c>
    </row>
    <row r="41" spans="1:15" ht="18.75" customHeight="1" thickBot="1" x14ac:dyDescent="0.35">
      <c r="B41" s="125" t="s">
        <v>169</v>
      </c>
      <c r="C41" s="125" t="s">
        <v>177</v>
      </c>
      <c r="D41" s="115" t="s">
        <v>178</v>
      </c>
      <c r="E41" s="271"/>
      <c r="F41" s="271">
        <v>436652.69</v>
      </c>
      <c r="G41" s="271"/>
      <c r="H41" s="271"/>
      <c r="I41" s="271"/>
      <c r="J41" s="271"/>
      <c r="K41" s="271"/>
      <c r="L41" s="277"/>
    </row>
    <row r="42" spans="1:15" ht="33.75" customHeight="1" thickBot="1" x14ac:dyDescent="0.35">
      <c r="B42" s="116"/>
      <c r="C42" s="116"/>
      <c r="D42" s="127" t="s">
        <v>151</v>
      </c>
      <c r="E42" s="272">
        <f t="shared" ref="E42:L42" si="4">SUM(E38:E41)</f>
        <v>239575.57999999996</v>
      </c>
      <c r="F42" s="272">
        <f t="shared" si="4"/>
        <v>-936105.16999999993</v>
      </c>
      <c r="G42" s="272">
        <f t="shared" si="4"/>
        <v>-223667.23</v>
      </c>
      <c r="H42" s="272">
        <f t="shared" si="4"/>
        <v>1181137.723159584</v>
      </c>
      <c r="I42" s="272">
        <f t="shared" si="4"/>
        <v>1100391.9999999991</v>
      </c>
      <c r="J42" s="272">
        <f t="shared" si="4"/>
        <v>-80745.723159584973</v>
      </c>
      <c r="K42" s="272">
        <f t="shared" si="4"/>
        <v>-0.25991793935326785</v>
      </c>
      <c r="L42" s="280">
        <f t="shared" si="4"/>
        <v>340020.58810566936</v>
      </c>
      <c r="M42" s="108">
        <f>L42-I42</f>
        <v>-760371.41189432971</v>
      </c>
      <c r="N42" s="126">
        <f>IF(ROUND(M42,0)=0,0,(M42/ABS(L42)))</f>
        <v>-2.2362510932956403</v>
      </c>
    </row>
    <row r="43" spans="1:15" ht="13.5" customHeight="1" x14ac:dyDescent="0.3">
      <c r="A43" s="115"/>
      <c r="E43" s="129"/>
      <c r="F43" s="129"/>
      <c r="G43" s="129"/>
      <c r="H43" s="129"/>
      <c r="I43" s="129"/>
      <c r="J43" s="129"/>
      <c r="K43" s="129"/>
      <c r="L43" s="129"/>
      <c r="M43" s="122"/>
      <c r="N43" s="45"/>
    </row>
    <row r="44" spans="1:15" ht="11.25" customHeight="1" x14ac:dyDescent="0.3">
      <c r="A44" s="115"/>
      <c r="E44" s="129"/>
      <c r="F44" s="129"/>
      <c r="G44" s="129"/>
      <c r="H44" s="129"/>
      <c r="I44" s="129"/>
      <c r="J44" s="129"/>
      <c r="K44" s="129"/>
      <c r="L44" s="129"/>
      <c r="M44" s="122"/>
      <c r="N44" s="45"/>
      <c r="O44" s="130"/>
    </row>
    <row r="45" spans="1:15" ht="11.25" customHeight="1" x14ac:dyDescent="0.3">
      <c r="E45" s="129"/>
      <c r="F45" s="129"/>
      <c r="G45" s="129"/>
      <c r="H45" s="129"/>
      <c r="I45" s="129"/>
      <c r="J45" s="129"/>
      <c r="K45" s="129"/>
      <c r="L45" s="129"/>
      <c r="M45" s="45"/>
      <c r="N45" s="45"/>
      <c r="O45" s="130"/>
    </row>
    <row r="46" spans="1:15" ht="11.25" customHeight="1" x14ac:dyDescent="0.3">
      <c r="A46" s="115"/>
      <c r="E46" s="129"/>
      <c r="F46" s="129"/>
      <c r="G46" s="129"/>
      <c r="H46" s="129"/>
      <c r="I46" s="129"/>
      <c r="J46" s="129"/>
      <c r="K46" s="129"/>
      <c r="L46" s="129"/>
      <c r="M46" s="122"/>
      <c r="N46" s="45"/>
      <c r="O46" s="130"/>
    </row>
  </sheetData>
  <pageMargins left="1" right="1" top="1" bottom="1" header="0.5" footer="0.5"/>
  <pageSetup orientation="landscape" r:id="rId1"/>
  <headerFooter alignWithMargins="0">
    <oddFooter xml:space="preserve">&amp;L&amp;"Tahoma"&amp;8 Print Date: &amp;D
 Print Time: &amp;T&amp;C&amp;"Tahoma"&amp;8 &amp;R&amp;"Tahoma"&amp;8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O52"/>
  <sheetViews>
    <sheetView workbookViewId="0">
      <selection activeCell="L4" sqref="L4"/>
    </sheetView>
  </sheetViews>
  <sheetFormatPr defaultColWidth="9.1796875" defaultRowHeight="13.5" customHeight="1" x14ac:dyDescent="0.3"/>
  <cols>
    <col min="1" max="1" width="9.1796875" style="69" customWidth="1"/>
    <col min="2" max="3" width="9.1796875" style="69" hidden="1" customWidth="1"/>
    <col min="4" max="4" width="48.81640625" style="69" customWidth="1"/>
    <col min="5" max="9" width="13.54296875" style="69" customWidth="1"/>
    <col min="10" max="11" width="9.1796875" style="69" hidden="1" customWidth="1"/>
    <col min="12" max="12" width="13.54296875" style="69" customWidth="1"/>
    <col min="13" max="14" width="9.1796875" style="69" hidden="1" customWidth="1"/>
    <col min="15" max="15" width="27.6328125" style="69" bestFit="1" customWidth="1"/>
    <col min="16" max="16" width="9.1796875" style="70" customWidth="1"/>
    <col min="17" max="16384" width="9.1796875" style="70"/>
  </cols>
  <sheetData>
    <row r="1" spans="1:15" ht="21.75" customHeight="1" x14ac:dyDescent="0.35">
      <c r="A1" s="24"/>
      <c r="B1" s="64"/>
      <c r="C1" s="64"/>
      <c r="D1" s="6" t="s">
        <v>0</v>
      </c>
      <c r="E1" s="7"/>
      <c r="F1" s="7"/>
      <c r="G1" s="8"/>
      <c r="H1" s="8"/>
      <c r="I1" s="8"/>
      <c r="J1" s="96"/>
      <c r="K1" s="64"/>
      <c r="L1" s="24"/>
      <c r="M1" s="64"/>
      <c r="N1" s="97"/>
      <c r="O1" s="24"/>
    </row>
    <row r="2" spans="1:15" ht="21.75" customHeight="1" x14ac:dyDescent="0.35">
      <c r="A2" s="24"/>
      <c r="B2" s="64"/>
      <c r="C2" s="64"/>
      <c r="D2" s="6" t="s">
        <v>181</v>
      </c>
      <c r="E2" s="7"/>
      <c r="F2" s="7"/>
      <c r="G2" s="8"/>
      <c r="H2" s="8"/>
      <c r="I2" s="8"/>
      <c r="J2" s="96"/>
      <c r="K2" s="64"/>
      <c r="L2" s="24"/>
      <c r="M2" s="64"/>
      <c r="N2" s="97"/>
      <c r="O2" s="24"/>
    </row>
    <row r="3" spans="1:15" ht="13.5" customHeight="1" x14ac:dyDescent="0.3">
      <c r="A3" s="24"/>
      <c r="B3" s="24"/>
      <c r="C3" s="24"/>
      <c r="D3" s="24"/>
      <c r="E3" s="66"/>
      <c r="F3" s="66"/>
      <c r="G3" s="66"/>
      <c r="H3" s="66"/>
      <c r="I3" s="66"/>
      <c r="J3" s="67"/>
      <c r="K3" s="64"/>
      <c r="L3" s="306" t="s">
        <v>343</v>
      </c>
      <c r="M3" s="64"/>
      <c r="N3" s="97"/>
      <c r="O3" s="24"/>
    </row>
    <row r="4" spans="1:15" ht="20.25" customHeight="1" x14ac:dyDescent="0.3">
      <c r="A4" s="24"/>
      <c r="B4" s="24"/>
      <c r="C4" s="24"/>
      <c r="D4" s="24"/>
      <c r="E4" s="209" t="s">
        <v>2</v>
      </c>
      <c r="F4" s="209" t="s">
        <v>3</v>
      </c>
      <c r="G4" s="209" t="s">
        <v>4</v>
      </c>
      <c r="H4" s="209" t="s">
        <v>5</v>
      </c>
      <c r="I4" s="209" t="s">
        <v>6</v>
      </c>
      <c r="J4" s="210" t="s">
        <v>7</v>
      </c>
      <c r="K4" s="244" t="s">
        <v>152</v>
      </c>
      <c r="L4" s="225" t="s">
        <v>9</v>
      </c>
      <c r="M4" s="15" t="s">
        <v>119</v>
      </c>
      <c r="N4" s="16" t="s">
        <v>120</v>
      </c>
      <c r="O4" s="24"/>
    </row>
    <row r="5" spans="1:15" ht="14" hidden="1" x14ac:dyDescent="0.3">
      <c r="A5" s="64"/>
      <c r="B5" s="64"/>
      <c r="C5" s="64"/>
      <c r="D5" s="64"/>
      <c r="E5" s="64" t="s">
        <v>12</v>
      </c>
      <c r="F5" s="64" t="s">
        <v>13</v>
      </c>
      <c r="G5" s="24" t="s">
        <v>14</v>
      </c>
      <c r="H5" s="24" t="s">
        <v>15</v>
      </c>
      <c r="I5" s="24" t="s">
        <v>15</v>
      </c>
      <c r="J5" s="64"/>
      <c r="K5" s="98"/>
      <c r="L5" s="266" t="s">
        <v>16</v>
      </c>
      <c r="M5" s="64"/>
      <c r="N5" s="97"/>
      <c r="O5" s="24"/>
    </row>
    <row r="6" spans="1:15" ht="14" hidden="1" x14ac:dyDescent="0.3">
      <c r="A6" s="64"/>
      <c r="B6" s="64"/>
      <c r="C6" s="64"/>
      <c r="D6" s="64"/>
      <c r="E6" s="64" t="s">
        <v>17</v>
      </c>
      <c r="F6" s="64" t="s">
        <v>17</v>
      </c>
      <c r="G6" s="24" t="s">
        <v>17</v>
      </c>
      <c r="H6" s="24" t="s">
        <v>18</v>
      </c>
      <c r="I6" s="24" t="s">
        <v>19</v>
      </c>
      <c r="J6" s="64"/>
      <c r="K6" s="98"/>
      <c r="L6" s="266" t="s">
        <v>20</v>
      </c>
      <c r="M6" s="64"/>
      <c r="N6" s="97"/>
      <c r="O6" s="24"/>
    </row>
    <row r="7" spans="1:15" ht="19.5" customHeight="1" x14ac:dyDescent="0.3">
      <c r="A7" s="24"/>
      <c r="B7" s="64"/>
      <c r="C7" s="64"/>
      <c r="D7" s="57" t="s">
        <v>121</v>
      </c>
      <c r="E7" s="24"/>
      <c r="F7" s="24"/>
      <c r="G7" s="24"/>
      <c r="H7" s="24"/>
      <c r="I7" s="24"/>
      <c r="J7" s="64"/>
      <c r="K7" s="98"/>
      <c r="L7" s="267"/>
      <c r="M7" s="64"/>
      <c r="N7" s="97"/>
      <c r="O7" s="24"/>
    </row>
    <row r="8" spans="1:15" ht="14" hidden="1" x14ac:dyDescent="0.3">
      <c r="A8" s="64"/>
      <c r="B8" s="64" t="s">
        <v>22</v>
      </c>
      <c r="C8" s="64" t="s">
        <v>182</v>
      </c>
      <c r="D8" s="64" t="str">
        <f t="shared" ref="D8:D15" si="0">C8</f>
        <v>(101) STANDING COMMITTEES</v>
      </c>
      <c r="E8" s="99"/>
      <c r="F8" s="99"/>
      <c r="G8" s="99"/>
      <c r="H8" s="99"/>
      <c r="I8" s="99"/>
      <c r="J8" s="99">
        <f t="shared" ref="J8:J16" si="1">I8-H8</f>
        <v>0</v>
      </c>
      <c r="K8" s="100">
        <f t="shared" ref="K8:K16" si="2">IF(ROUND(J8,0)=0,0,(J8/ABS(H8)))</f>
        <v>0</v>
      </c>
      <c r="L8" s="268"/>
      <c r="M8" s="99">
        <f t="shared" ref="M8:M16" si="3">L8-I8</f>
        <v>0</v>
      </c>
      <c r="N8" s="100">
        <f t="shared" ref="N8:N16" si="4">IF(ROUND(M8,0)=0,0,(M8/ABS(L8)))</f>
        <v>0</v>
      </c>
      <c r="O8" s="64"/>
    </row>
    <row r="9" spans="1:15" ht="16.5" customHeight="1" x14ac:dyDescent="0.3">
      <c r="A9" s="24"/>
      <c r="B9" s="64" t="s">
        <v>22</v>
      </c>
      <c r="C9" s="64" t="s">
        <v>183</v>
      </c>
      <c r="D9" s="24" t="str">
        <f t="shared" si="0"/>
        <v>(102) EXECUTIVE BOARD</v>
      </c>
      <c r="E9" s="58">
        <v>57750</v>
      </c>
      <c r="F9" s="58"/>
      <c r="G9" s="58"/>
      <c r="H9" s="58">
        <v>66000</v>
      </c>
      <c r="I9" s="58"/>
      <c r="J9" s="59">
        <f t="shared" si="1"/>
        <v>-66000</v>
      </c>
      <c r="K9" s="131">
        <f t="shared" si="2"/>
        <v>-1</v>
      </c>
      <c r="L9" s="259"/>
      <c r="M9" s="99">
        <f t="shared" si="3"/>
        <v>0</v>
      </c>
      <c r="N9" s="100">
        <f t="shared" si="4"/>
        <v>0</v>
      </c>
      <c r="O9" s="24" t="s">
        <v>326</v>
      </c>
    </row>
    <row r="10" spans="1:15" ht="16.5" customHeight="1" x14ac:dyDescent="0.3">
      <c r="A10" s="24"/>
      <c r="B10" s="64" t="s">
        <v>22</v>
      </c>
      <c r="C10" s="64" t="s">
        <v>184</v>
      </c>
      <c r="D10" s="24" t="str">
        <f t="shared" si="0"/>
        <v>(103) EXECUTIVE OFFICE</v>
      </c>
      <c r="E10" s="58">
        <v>17011.84</v>
      </c>
      <c r="F10" s="58">
        <v>9419.92</v>
      </c>
      <c r="G10" s="58">
        <v>2125</v>
      </c>
      <c r="H10" s="58">
        <v>10000</v>
      </c>
      <c r="I10" s="58"/>
      <c r="J10" s="59">
        <f t="shared" si="1"/>
        <v>-10000</v>
      </c>
      <c r="K10" s="131">
        <f t="shared" si="2"/>
        <v>-1</v>
      </c>
      <c r="L10" s="259">
        <v>0</v>
      </c>
      <c r="M10" s="99">
        <f t="shared" si="3"/>
        <v>0</v>
      </c>
      <c r="N10" s="100">
        <f t="shared" si="4"/>
        <v>0</v>
      </c>
      <c r="O10" s="24"/>
    </row>
    <row r="11" spans="1:15" ht="16.5" customHeight="1" x14ac:dyDescent="0.3">
      <c r="A11" s="24"/>
      <c r="B11" s="64" t="s">
        <v>22</v>
      </c>
      <c r="C11" s="64" t="s">
        <v>185</v>
      </c>
      <c r="D11" s="24" t="str">
        <f t="shared" si="0"/>
        <v>(111) INTERNATIONAL RELATI</v>
      </c>
      <c r="E11" s="58">
        <v>63469.61</v>
      </c>
      <c r="F11" s="58">
        <v>36188.83</v>
      </c>
      <c r="G11" s="58">
        <v>1028000</v>
      </c>
      <c r="H11" s="58">
        <v>42000</v>
      </c>
      <c r="I11" s="58">
        <v>1028000</v>
      </c>
      <c r="J11" s="59">
        <f t="shared" si="1"/>
        <v>986000</v>
      </c>
      <c r="K11" s="131">
        <f t="shared" si="2"/>
        <v>23.476190476190474</v>
      </c>
      <c r="L11" s="259">
        <v>35000</v>
      </c>
      <c r="M11" s="99">
        <f t="shared" si="3"/>
        <v>-993000</v>
      </c>
      <c r="N11" s="100">
        <f t="shared" si="4"/>
        <v>-28.37142857142857</v>
      </c>
      <c r="O11" s="24"/>
    </row>
    <row r="12" spans="1:15" ht="16.5" customHeight="1" x14ac:dyDescent="0.3">
      <c r="A12" s="104"/>
      <c r="B12" s="64" t="s">
        <v>22</v>
      </c>
      <c r="C12" s="64" t="s">
        <v>186</v>
      </c>
      <c r="D12" s="24" t="str">
        <f t="shared" si="0"/>
        <v>(113) CMO</v>
      </c>
      <c r="E12" s="58">
        <v>10397.9</v>
      </c>
      <c r="F12" s="58">
        <v>3902.15</v>
      </c>
      <c r="G12" s="58">
        <v>1731.58</v>
      </c>
      <c r="H12" s="58">
        <v>5000</v>
      </c>
      <c r="I12" s="58">
        <v>2491</v>
      </c>
      <c r="J12" s="59">
        <f t="shared" si="1"/>
        <v>-2509</v>
      </c>
      <c r="K12" s="131">
        <f t="shared" si="2"/>
        <v>-0.50180000000000002</v>
      </c>
      <c r="L12" s="259"/>
      <c r="M12" s="99">
        <f t="shared" si="3"/>
        <v>-2491</v>
      </c>
      <c r="N12" s="100" t="e">
        <f t="shared" si="4"/>
        <v>#DIV/0!</v>
      </c>
      <c r="O12" s="24"/>
    </row>
    <row r="13" spans="1:15" ht="16.5" customHeight="1" x14ac:dyDescent="0.3">
      <c r="A13" s="24"/>
      <c r="B13" s="64" t="s">
        <v>22</v>
      </c>
      <c r="C13" s="64" t="s">
        <v>187</v>
      </c>
      <c r="D13" s="24" t="str">
        <f t="shared" si="0"/>
        <v>(114) DEVELOPMENT OFFICE</v>
      </c>
      <c r="E13" s="58">
        <v>52500</v>
      </c>
      <c r="F13" s="58">
        <v>25000</v>
      </c>
      <c r="G13" s="58">
        <v>500000</v>
      </c>
      <c r="H13" s="58">
        <v>2500000</v>
      </c>
      <c r="I13" s="58">
        <v>500000.00000000099</v>
      </c>
      <c r="J13" s="59">
        <f t="shared" si="1"/>
        <v>-1999999.9999999991</v>
      </c>
      <c r="K13" s="131">
        <f t="shared" si="2"/>
        <v>-0.7999999999999996</v>
      </c>
      <c r="L13" s="259">
        <v>3085000</v>
      </c>
      <c r="M13" s="99">
        <f t="shared" si="3"/>
        <v>2584999.9999999991</v>
      </c>
      <c r="N13" s="100">
        <f t="shared" si="4"/>
        <v>0.83792544570502403</v>
      </c>
      <c r="O13" s="24"/>
    </row>
    <row r="14" spans="1:15" ht="14" hidden="1" x14ac:dyDescent="0.3">
      <c r="A14" s="64"/>
      <c r="B14" s="64" t="s">
        <v>22</v>
      </c>
      <c r="C14" s="64" t="s">
        <v>188</v>
      </c>
      <c r="D14" s="64" t="str">
        <f t="shared" si="0"/>
        <v>(230) ALA AWARDS</v>
      </c>
      <c r="E14" s="59"/>
      <c r="F14" s="59"/>
      <c r="G14" s="59">
        <v>2350</v>
      </c>
      <c r="H14" s="59">
        <v>0</v>
      </c>
      <c r="I14" s="59"/>
      <c r="J14" s="59">
        <f t="shared" si="1"/>
        <v>0</v>
      </c>
      <c r="K14" s="131">
        <f t="shared" si="2"/>
        <v>0</v>
      </c>
      <c r="L14" s="261"/>
      <c r="M14" s="99">
        <f t="shared" si="3"/>
        <v>0</v>
      </c>
      <c r="N14" s="100">
        <f t="shared" si="4"/>
        <v>0</v>
      </c>
      <c r="O14" s="64"/>
    </row>
    <row r="15" spans="1:15" ht="16.5" customHeight="1" thickBot="1" x14ac:dyDescent="0.35">
      <c r="A15" s="24"/>
      <c r="B15" s="64" t="s">
        <v>22</v>
      </c>
      <c r="C15" s="64" t="s">
        <v>189</v>
      </c>
      <c r="D15" s="24" t="str">
        <f t="shared" si="0"/>
        <v>(251) CHAP.RELATIONS/MEMB.</v>
      </c>
      <c r="E15" s="58">
        <v>8240</v>
      </c>
      <c r="F15" s="58">
        <v>4320</v>
      </c>
      <c r="G15" s="58">
        <v>1800</v>
      </c>
      <c r="H15" s="58">
        <v>8000</v>
      </c>
      <c r="I15" s="58">
        <v>3500</v>
      </c>
      <c r="J15" s="59">
        <f t="shared" si="1"/>
        <v>-4500</v>
      </c>
      <c r="K15" s="131">
        <f t="shared" si="2"/>
        <v>-0.5625</v>
      </c>
      <c r="L15" s="259">
        <v>5500</v>
      </c>
      <c r="M15" s="99">
        <f t="shared" si="3"/>
        <v>2000</v>
      </c>
      <c r="N15" s="100">
        <f t="shared" si="4"/>
        <v>0.36363636363636365</v>
      </c>
      <c r="O15" s="24"/>
    </row>
    <row r="16" spans="1:15" ht="16.5" customHeight="1" thickBot="1" x14ac:dyDescent="0.35">
      <c r="A16" s="24"/>
      <c r="B16" s="64"/>
      <c r="C16" s="64"/>
      <c r="D16" s="57" t="s">
        <v>164</v>
      </c>
      <c r="E16" s="61">
        <f>E8+E9+E10+E11+E12+E13+E14+E15</f>
        <v>209369.35</v>
      </c>
      <c r="F16" s="61">
        <f>F8+F9+F10+F11+F12+F13+F14+F15</f>
        <v>78830.899999999994</v>
      </c>
      <c r="G16" s="61">
        <f>G8+G9+G10+G11+G12+G13+G14+G15</f>
        <v>1536006.58</v>
      </c>
      <c r="H16" s="61">
        <f>H8+H9+H10+H11+H12+H13+H14+H15</f>
        <v>2631000</v>
      </c>
      <c r="I16" s="61">
        <f>I8+I9+I10+I11+I12+I13+I14+I15</f>
        <v>1533991.0000000009</v>
      </c>
      <c r="J16" s="62">
        <f t="shared" si="1"/>
        <v>-1097008.9999999991</v>
      </c>
      <c r="K16" s="88">
        <f t="shared" si="2"/>
        <v>-0.41695515013302892</v>
      </c>
      <c r="L16" s="260">
        <f>L8+L9+L10+L11+L12+L13+L14+L15</f>
        <v>3125500</v>
      </c>
      <c r="M16" s="108">
        <f t="shared" si="3"/>
        <v>1591508.9999999991</v>
      </c>
      <c r="N16" s="109">
        <f t="shared" si="4"/>
        <v>0.50920140777475575</v>
      </c>
      <c r="O16" s="24"/>
    </row>
    <row r="17" spans="1:15" ht="16.5" customHeight="1" x14ac:dyDescent="0.3">
      <c r="A17" s="24"/>
      <c r="B17" s="64"/>
      <c r="C17" s="64"/>
      <c r="D17" s="57" t="s">
        <v>165</v>
      </c>
      <c r="E17" s="58"/>
      <c r="F17" s="58"/>
      <c r="G17" s="58"/>
      <c r="H17" s="58"/>
      <c r="I17" s="58"/>
      <c r="J17" s="59"/>
      <c r="K17" s="60"/>
      <c r="L17" s="259"/>
      <c r="M17" s="111"/>
      <c r="N17" s="97"/>
      <c r="O17" s="24"/>
    </row>
    <row r="18" spans="1:15" ht="16.5" customHeight="1" x14ac:dyDescent="0.3">
      <c r="A18" s="24"/>
      <c r="B18" s="64"/>
      <c r="C18" s="64"/>
      <c r="D18" s="57" t="s">
        <v>166</v>
      </c>
      <c r="E18" s="58"/>
      <c r="F18" s="58"/>
      <c r="G18" s="58"/>
      <c r="H18" s="58"/>
      <c r="I18" s="58"/>
      <c r="J18" s="59"/>
      <c r="K18" s="60"/>
      <c r="L18" s="259"/>
      <c r="M18" s="111"/>
      <c r="N18" s="97"/>
      <c r="O18" s="24"/>
    </row>
    <row r="19" spans="1:15" ht="16.5" customHeight="1" x14ac:dyDescent="0.3">
      <c r="A19" s="24"/>
      <c r="B19" s="64" t="s">
        <v>38</v>
      </c>
      <c r="C19" s="64" t="s">
        <v>182</v>
      </c>
      <c r="D19" s="24" t="str">
        <f t="shared" ref="D19:D26" si="5">C19</f>
        <v>(101) STANDING COMMITTEES</v>
      </c>
      <c r="E19" s="58">
        <v>92086.1</v>
      </c>
      <c r="F19" s="58">
        <v>59155.519999999997</v>
      </c>
      <c r="G19" s="58">
        <v>14620.37</v>
      </c>
      <c r="H19" s="58">
        <v>64347</v>
      </c>
      <c r="I19" s="58">
        <v>64347</v>
      </c>
      <c r="J19" s="59">
        <f t="shared" ref="J19:J27" si="6">I19-H19</f>
        <v>0</v>
      </c>
      <c r="K19" s="131">
        <f t="shared" ref="K19:K27" si="7">IF(ROUND(J19,0)=0,0,(J19/ABS(H19)))</f>
        <v>0</v>
      </c>
      <c r="L19" s="259">
        <v>65000.000000000102</v>
      </c>
      <c r="M19" s="99">
        <f t="shared" ref="M19:M27" si="8">L19-I19</f>
        <v>653.00000000010186</v>
      </c>
      <c r="N19" s="100">
        <f t="shared" ref="N19:N27" si="9">IF(ROUND(M19,0)=0,0,(M19/ABS(L19)))</f>
        <v>1.0046153846155398E-2</v>
      </c>
      <c r="O19" s="24"/>
    </row>
    <row r="20" spans="1:15" ht="16.5" customHeight="1" x14ac:dyDescent="0.3">
      <c r="A20" s="24"/>
      <c r="B20" s="64" t="s">
        <v>38</v>
      </c>
      <c r="C20" s="64" t="s">
        <v>183</v>
      </c>
      <c r="D20" s="24" t="str">
        <f t="shared" si="5"/>
        <v>(102) EXECUTIVE BOARD</v>
      </c>
      <c r="E20" s="58">
        <v>373959.02</v>
      </c>
      <c r="F20" s="58">
        <v>169517.55</v>
      </c>
      <c r="G20" s="58">
        <v>11658.07</v>
      </c>
      <c r="H20" s="58">
        <v>339357</v>
      </c>
      <c r="I20" s="58">
        <v>339357</v>
      </c>
      <c r="J20" s="59">
        <f t="shared" si="6"/>
        <v>0</v>
      </c>
      <c r="K20" s="131">
        <f t="shared" si="7"/>
        <v>0</v>
      </c>
      <c r="L20" s="259">
        <v>297802</v>
      </c>
      <c r="M20" s="99">
        <f t="shared" si="8"/>
        <v>-41555</v>
      </c>
      <c r="N20" s="100">
        <f t="shared" si="9"/>
        <v>-0.13953902257204451</v>
      </c>
      <c r="O20" s="24"/>
    </row>
    <row r="21" spans="1:15" ht="16.5" customHeight="1" x14ac:dyDescent="0.3">
      <c r="A21" s="24"/>
      <c r="B21" s="64" t="s">
        <v>38</v>
      </c>
      <c r="C21" s="64" t="s">
        <v>184</v>
      </c>
      <c r="D21" s="24" t="str">
        <f t="shared" si="5"/>
        <v>(103) EXECUTIVE OFFICE</v>
      </c>
      <c r="E21" s="58">
        <v>1208752.3500000001</v>
      </c>
      <c r="F21" s="58">
        <v>1597649.65</v>
      </c>
      <c r="G21" s="58">
        <v>547475.67000000004</v>
      </c>
      <c r="H21" s="58">
        <v>1150791.1993092</v>
      </c>
      <c r="I21" s="58">
        <v>1150791</v>
      </c>
      <c r="J21" s="59">
        <f t="shared" si="6"/>
        <v>-0.19930920004844666</v>
      </c>
      <c r="K21" s="131">
        <f t="shared" si="7"/>
        <v>0</v>
      </c>
      <c r="L21" s="259">
        <v>1226510.0271183499</v>
      </c>
      <c r="M21" s="99">
        <f t="shared" si="8"/>
        <v>75719.027118349914</v>
      </c>
      <c r="N21" s="100">
        <f t="shared" si="9"/>
        <v>6.173535107270961E-2</v>
      </c>
      <c r="O21" s="24"/>
    </row>
    <row r="22" spans="1:15" ht="16.5" customHeight="1" x14ac:dyDescent="0.3">
      <c r="A22" s="24"/>
      <c r="B22" s="64" t="s">
        <v>38</v>
      </c>
      <c r="C22" s="64" t="s">
        <v>185</v>
      </c>
      <c r="D22" s="24" t="str">
        <f t="shared" si="5"/>
        <v>(111) INTERNATIONAL RELATI</v>
      </c>
      <c r="E22" s="58">
        <v>257155.53</v>
      </c>
      <c r="F22" s="58">
        <v>252984.82</v>
      </c>
      <c r="G22" s="58">
        <v>107170.61</v>
      </c>
      <c r="H22" s="58">
        <v>239973.696745781</v>
      </c>
      <c r="I22" s="58">
        <v>202146</v>
      </c>
      <c r="J22" s="59">
        <f t="shared" si="6"/>
        <v>-37827.696745780995</v>
      </c>
      <c r="K22" s="131">
        <f t="shared" si="7"/>
        <v>-0.1576326791592256</v>
      </c>
      <c r="L22" s="259">
        <v>229230.059602397</v>
      </c>
      <c r="M22" s="99">
        <f t="shared" si="8"/>
        <v>27084.059602396999</v>
      </c>
      <c r="N22" s="100">
        <f t="shared" si="9"/>
        <v>0.11815230362621162</v>
      </c>
      <c r="O22" s="24"/>
    </row>
    <row r="23" spans="1:15" ht="16.5" customHeight="1" x14ac:dyDescent="0.3">
      <c r="A23" s="24"/>
      <c r="B23" s="64" t="s">
        <v>38</v>
      </c>
      <c r="C23" s="64" t="s">
        <v>186</v>
      </c>
      <c r="D23" s="24" t="str">
        <f t="shared" si="5"/>
        <v>(113) CMO</v>
      </c>
      <c r="E23" s="58">
        <v>533123.9</v>
      </c>
      <c r="F23" s="58">
        <v>595771.19999999995</v>
      </c>
      <c r="G23" s="58">
        <v>303758.61</v>
      </c>
      <c r="H23" s="58">
        <v>569525.15874796198</v>
      </c>
      <c r="I23" s="58">
        <v>566242.80306403304</v>
      </c>
      <c r="J23" s="59">
        <f t="shared" si="6"/>
        <v>-3282.3556839289377</v>
      </c>
      <c r="K23" s="131">
        <f t="shared" si="7"/>
        <v>-5.7633199052081092E-3</v>
      </c>
      <c r="L23" s="259">
        <v>512886.52847109298</v>
      </c>
      <c r="M23" s="99">
        <f t="shared" si="8"/>
        <v>-53356.274592940055</v>
      </c>
      <c r="N23" s="100">
        <f t="shared" si="9"/>
        <v>-0.10403134344743721</v>
      </c>
      <c r="O23" s="24"/>
    </row>
    <row r="24" spans="1:15" ht="16.5" customHeight="1" x14ac:dyDescent="0.3">
      <c r="A24" s="24"/>
      <c r="B24" s="64" t="s">
        <v>38</v>
      </c>
      <c r="C24" s="64" t="s">
        <v>187</v>
      </c>
      <c r="D24" s="24" t="str">
        <f t="shared" si="5"/>
        <v>(114) DEVELOPMENT OFFICE</v>
      </c>
      <c r="E24" s="58">
        <v>594059.97</v>
      </c>
      <c r="F24" s="58">
        <v>506764.19</v>
      </c>
      <c r="G24" s="58">
        <v>159857.01</v>
      </c>
      <c r="H24" s="58">
        <v>459049.83422021498</v>
      </c>
      <c r="I24" s="58">
        <v>391248</v>
      </c>
      <c r="J24" s="59">
        <f t="shared" si="6"/>
        <v>-67801.83422021498</v>
      </c>
      <c r="K24" s="131">
        <f t="shared" si="7"/>
        <v>-0.14770037840311939</v>
      </c>
      <c r="L24" s="259">
        <v>504277.35269563098</v>
      </c>
      <c r="M24" s="99">
        <f t="shared" si="8"/>
        <v>113029.35269563098</v>
      </c>
      <c r="N24" s="100">
        <f t="shared" si="9"/>
        <v>0.22414124309059072</v>
      </c>
      <c r="O24" s="24"/>
    </row>
    <row r="25" spans="1:15" ht="16.5" customHeight="1" x14ac:dyDescent="0.3">
      <c r="A25" s="24"/>
      <c r="B25" s="64" t="s">
        <v>38</v>
      </c>
      <c r="C25" s="64" t="s">
        <v>188</v>
      </c>
      <c r="D25" s="24" t="str">
        <f t="shared" si="5"/>
        <v>(230) ALA AWARDS</v>
      </c>
      <c r="E25" s="58">
        <v>8526.9599999999991</v>
      </c>
      <c r="F25" s="58">
        <v>2544.27</v>
      </c>
      <c r="G25" s="58">
        <v>6083.69</v>
      </c>
      <c r="H25" s="58">
        <v>6882</v>
      </c>
      <c r="I25" s="58">
        <v>6300</v>
      </c>
      <c r="J25" s="59">
        <f t="shared" si="6"/>
        <v>-582</v>
      </c>
      <c r="K25" s="131">
        <f t="shared" si="7"/>
        <v>-8.4568439407149087E-2</v>
      </c>
      <c r="L25" s="259">
        <v>6882</v>
      </c>
      <c r="M25" s="99">
        <f t="shared" si="8"/>
        <v>582</v>
      </c>
      <c r="N25" s="100">
        <f t="shared" si="9"/>
        <v>8.4568439407149087E-2</v>
      </c>
      <c r="O25" s="24"/>
    </row>
    <row r="26" spans="1:15" ht="16.5" customHeight="1" thickBot="1" x14ac:dyDescent="0.35">
      <c r="A26" s="24"/>
      <c r="B26" s="64" t="s">
        <v>38</v>
      </c>
      <c r="C26" s="64" t="s">
        <v>189</v>
      </c>
      <c r="D26" s="24" t="str">
        <f t="shared" si="5"/>
        <v>(251) CHAP.RELATIONS/MEMB.</v>
      </c>
      <c r="E26" s="58">
        <v>153123.69</v>
      </c>
      <c r="F26" s="58">
        <v>168702.09</v>
      </c>
      <c r="G26" s="58">
        <v>70123.179999999993</v>
      </c>
      <c r="H26" s="58">
        <v>165056.26006526299</v>
      </c>
      <c r="I26" s="58">
        <v>123281</v>
      </c>
      <c r="J26" s="59">
        <f t="shared" si="6"/>
        <v>-41775.260065262992</v>
      </c>
      <c r="K26" s="131">
        <f t="shared" si="7"/>
        <v>-0.25309709579476186</v>
      </c>
      <c r="L26" s="259">
        <v>135591.47022648499</v>
      </c>
      <c r="M26" s="99">
        <f t="shared" si="8"/>
        <v>12310.470226484991</v>
      </c>
      <c r="N26" s="100">
        <f t="shared" si="9"/>
        <v>9.0790889765574617E-2</v>
      </c>
      <c r="O26" s="24"/>
    </row>
    <row r="27" spans="1:15" ht="16.5" customHeight="1" thickBot="1" x14ac:dyDescent="0.35">
      <c r="A27" s="24"/>
      <c r="B27" s="64"/>
      <c r="C27" s="64"/>
      <c r="D27" s="57" t="s">
        <v>167</v>
      </c>
      <c r="E27" s="61">
        <f>E19+E20+E21+E22+E23+E24+E25+E26</f>
        <v>3220787.52</v>
      </c>
      <c r="F27" s="61">
        <f>F19+F20+F21+F22+F23+F24+F25+F26</f>
        <v>3353089.29</v>
      </c>
      <c r="G27" s="61">
        <f>G19+G20+G21+G22+G23+G24+G25+G26</f>
        <v>1220747.21</v>
      </c>
      <c r="H27" s="61">
        <f>H19+H20+H21+H22+H23+H24+H25+H26</f>
        <v>2994982.1490884209</v>
      </c>
      <c r="I27" s="61">
        <f>I19+I20+I21+I22+I23+I24+I25+I26</f>
        <v>2843712.8030640329</v>
      </c>
      <c r="J27" s="62">
        <f t="shared" si="6"/>
        <v>-151269.34602438798</v>
      </c>
      <c r="K27" s="88">
        <f t="shared" si="7"/>
        <v>-5.0507595202338565E-2</v>
      </c>
      <c r="L27" s="260">
        <f>L19+L20+L21+L22+L23+L24+L25+L26</f>
        <v>2978179.4381139558</v>
      </c>
      <c r="M27" s="108">
        <f t="shared" si="8"/>
        <v>134466.63504992286</v>
      </c>
      <c r="N27" s="109">
        <f t="shared" si="9"/>
        <v>4.5150615617398429E-2</v>
      </c>
      <c r="O27" s="24"/>
    </row>
    <row r="28" spans="1:15" ht="16.5" customHeight="1" x14ac:dyDescent="0.3">
      <c r="A28" s="24"/>
      <c r="B28" s="64"/>
      <c r="C28" s="64"/>
      <c r="D28" s="57"/>
      <c r="E28" s="58"/>
      <c r="F28" s="58"/>
      <c r="G28" s="58"/>
      <c r="H28" s="58"/>
      <c r="I28" s="58"/>
      <c r="J28" s="59"/>
      <c r="K28" s="60"/>
      <c r="L28" s="259"/>
      <c r="M28" s="64"/>
      <c r="N28" s="97"/>
      <c r="O28" s="24"/>
    </row>
    <row r="29" spans="1:15" ht="16.5" customHeight="1" x14ac:dyDescent="0.3">
      <c r="A29" s="24"/>
      <c r="B29" s="64"/>
      <c r="C29" s="64"/>
      <c r="D29" s="57" t="s">
        <v>168</v>
      </c>
      <c r="E29" s="58"/>
      <c r="F29" s="58"/>
      <c r="G29" s="58"/>
      <c r="H29" s="58"/>
      <c r="I29" s="58"/>
      <c r="J29" s="59"/>
      <c r="K29" s="60"/>
      <c r="L29" s="259"/>
      <c r="M29" s="64"/>
      <c r="N29" s="97"/>
      <c r="O29" s="24"/>
    </row>
    <row r="30" spans="1:15" ht="16.5" customHeight="1" x14ac:dyDescent="0.3">
      <c r="A30" s="24"/>
      <c r="B30" s="64" t="s">
        <v>169</v>
      </c>
      <c r="C30" s="64" t="s">
        <v>182</v>
      </c>
      <c r="D30" s="24" t="str">
        <f t="shared" ref="D30:D37" si="10">C30</f>
        <v>(101) STANDING COMMITTEES</v>
      </c>
      <c r="E30" s="58">
        <v>-92086.1</v>
      </c>
      <c r="F30" s="58">
        <v>-59155.519999999997</v>
      </c>
      <c r="G30" s="58">
        <v>-14620.37</v>
      </c>
      <c r="H30" s="58">
        <v>-64347</v>
      </c>
      <c r="I30" s="58">
        <v>-64347</v>
      </c>
      <c r="J30" s="59">
        <f t="shared" ref="J30:J38" si="11">I30-H30</f>
        <v>0</v>
      </c>
      <c r="K30" s="131">
        <f t="shared" ref="K30:K38" si="12">IF(ROUND(J30,0)=0,0,(J30/ABS(H30)))</f>
        <v>0</v>
      </c>
      <c r="L30" s="259">
        <v>-65000.000000000102</v>
      </c>
      <c r="M30" s="99">
        <f t="shared" ref="M30:M38" si="13">L30-I30</f>
        <v>-653.00000000010186</v>
      </c>
      <c r="N30" s="100">
        <f t="shared" ref="N30:N38" si="14">IF(ROUND(M30,0)=0,0,(M30/ABS(L30)))</f>
        <v>-1.0046153846155398E-2</v>
      </c>
      <c r="O30" s="24"/>
    </row>
    <row r="31" spans="1:15" ht="16.5" customHeight="1" x14ac:dyDescent="0.3">
      <c r="A31" s="24"/>
      <c r="B31" s="64" t="s">
        <v>169</v>
      </c>
      <c r="C31" s="64" t="s">
        <v>183</v>
      </c>
      <c r="D31" s="24" t="str">
        <f t="shared" si="10"/>
        <v>(102) EXECUTIVE BOARD</v>
      </c>
      <c r="E31" s="58">
        <v>-316209.02</v>
      </c>
      <c r="F31" s="58">
        <v>-169517.55</v>
      </c>
      <c r="G31" s="58">
        <v>-11658.07</v>
      </c>
      <c r="H31" s="58">
        <v>-273357</v>
      </c>
      <c r="I31" s="58">
        <v>-339357</v>
      </c>
      <c r="J31" s="59">
        <f t="shared" si="11"/>
        <v>-66000</v>
      </c>
      <c r="K31" s="131">
        <f t="shared" si="12"/>
        <v>-0.24144250924615063</v>
      </c>
      <c r="L31" s="259">
        <v>-297802</v>
      </c>
      <c r="M31" s="99">
        <f t="shared" si="13"/>
        <v>41555</v>
      </c>
      <c r="N31" s="100">
        <f t="shared" si="14"/>
        <v>0.13953902257204451</v>
      </c>
      <c r="O31" s="24"/>
    </row>
    <row r="32" spans="1:15" ht="16.5" customHeight="1" x14ac:dyDescent="0.3">
      <c r="A32" s="24"/>
      <c r="B32" s="64" t="s">
        <v>169</v>
      </c>
      <c r="C32" s="64" t="s">
        <v>184</v>
      </c>
      <c r="D32" s="24" t="str">
        <f t="shared" si="10"/>
        <v>(103) EXECUTIVE OFFICE</v>
      </c>
      <c r="E32" s="58">
        <v>-1191740.51</v>
      </c>
      <c r="F32" s="58">
        <v>-1588229.73</v>
      </c>
      <c r="G32" s="58">
        <v>-545350.67000000004</v>
      </c>
      <c r="H32" s="58">
        <v>-1140791.1993092</v>
      </c>
      <c r="I32" s="58">
        <v>-1150791</v>
      </c>
      <c r="J32" s="59">
        <f t="shared" si="11"/>
        <v>-9999.8006907999516</v>
      </c>
      <c r="K32" s="131">
        <f t="shared" si="12"/>
        <v>-8.765671313782291E-3</v>
      </c>
      <c r="L32" s="259">
        <v>-1226510.0271183499</v>
      </c>
      <c r="M32" s="99">
        <f t="shared" si="13"/>
        <v>-75719.027118349914</v>
      </c>
      <c r="N32" s="100">
        <f t="shared" si="14"/>
        <v>-6.173535107270961E-2</v>
      </c>
      <c r="O32" s="24"/>
    </row>
    <row r="33" spans="1:15" ht="16.5" customHeight="1" x14ac:dyDescent="0.3">
      <c r="A33" s="24"/>
      <c r="B33" s="64" t="s">
        <v>169</v>
      </c>
      <c r="C33" s="64" t="s">
        <v>185</v>
      </c>
      <c r="D33" s="24" t="str">
        <f t="shared" si="10"/>
        <v>(111) INTERNATIONAL RELATI</v>
      </c>
      <c r="E33" s="58">
        <v>-193685.92</v>
      </c>
      <c r="F33" s="58">
        <v>-216795.99</v>
      </c>
      <c r="G33" s="58">
        <v>920829.39</v>
      </c>
      <c r="H33" s="58">
        <v>-197973.696745781</v>
      </c>
      <c r="I33" s="58">
        <v>825854</v>
      </c>
      <c r="J33" s="59">
        <f t="shared" si="11"/>
        <v>1023827.696745781</v>
      </c>
      <c r="K33" s="131">
        <f t="shared" si="12"/>
        <v>5.1715339642340625</v>
      </c>
      <c r="L33" s="259">
        <v>-194230.059602397</v>
      </c>
      <c r="M33" s="99">
        <f t="shared" si="13"/>
        <v>-1020084.059602397</v>
      </c>
      <c r="N33" s="100">
        <f t="shared" si="14"/>
        <v>-5.2519371187476489</v>
      </c>
      <c r="O33" s="24"/>
    </row>
    <row r="34" spans="1:15" ht="16.5" customHeight="1" x14ac:dyDescent="0.3">
      <c r="A34" s="24"/>
      <c r="B34" s="64" t="s">
        <v>169</v>
      </c>
      <c r="C34" s="64" t="s">
        <v>186</v>
      </c>
      <c r="D34" s="24" t="str">
        <f t="shared" si="10"/>
        <v>(113) CMO</v>
      </c>
      <c r="E34" s="58">
        <v>-522726</v>
      </c>
      <c r="F34" s="58">
        <v>-591869.05000000005</v>
      </c>
      <c r="G34" s="58">
        <v>-302027.03000000003</v>
      </c>
      <c r="H34" s="58">
        <v>-564525.15874796105</v>
      </c>
      <c r="I34" s="58">
        <v>-563751.80306403304</v>
      </c>
      <c r="J34" s="59">
        <f t="shared" si="11"/>
        <v>773.35568392800633</v>
      </c>
      <c r="K34" s="131">
        <f t="shared" si="12"/>
        <v>1.3699224417972843E-3</v>
      </c>
      <c r="L34" s="259">
        <v>-512886.52847109298</v>
      </c>
      <c r="M34" s="99">
        <f t="shared" si="13"/>
        <v>50865.274592940055</v>
      </c>
      <c r="N34" s="100">
        <f t="shared" si="14"/>
        <v>9.9174518669009837E-2</v>
      </c>
      <c r="O34" s="24"/>
    </row>
    <row r="35" spans="1:15" ht="16.5" customHeight="1" x14ac:dyDescent="0.3">
      <c r="A35" s="24"/>
      <c r="B35" s="64" t="s">
        <v>169</v>
      </c>
      <c r="C35" s="64" t="s">
        <v>187</v>
      </c>
      <c r="D35" s="24" t="str">
        <f t="shared" si="10"/>
        <v>(114) DEVELOPMENT OFFICE</v>
      </c>
      <c r="E35" s="58">
        <v>-541559.97</v>
      </c>
      <c r="F35" s="58">
        <v>-481764.19</v>
      </c>
      <c r="G35" s="58">
        <v>340142.99</v>
      </c>
      <c r="H35" s="58">
        <v>2040950.1657797799</v>
      </c>
      <c r="I35" s="58">
        <v>108752</v>
      </c>
      <c r="J35" s="59">
        <f t="shared" si="11"/>
        <v>-1932198.1657797799</v>
      </c>
      <c r="K35" s="131">
        <f t="shared" si="12"/>
        <v>-0.94671501449500139</v>
      </c>
      <c r="L35" s="259">
        <v>2580722.6473043701</v>
      </c>
      <c r="M35" s="99">
        <f t="shared" si="13"/>
        <v>2471970.6473043701</v>
      </c>
      <c r="N35" s="100">
        <f t="shared" si="14"/>
        <v>0.95785986529253964</v>
      </c>
      <c r="O35" s="24"/>
    </row>
    <row r="36" spans="1:15" ht="16.5" customHeight="1" x14ac:dyDescent="0.3">
      <c r="A36" s="24"/>
      <c r="B36" s="64" t="s">
        <v>169</v>
      </c>
      <c r="C36" s="64" t="s">
        <v>188</v>
      </c>
      <c r="D36" s="24" t="str">
        <f t="shared" si="10"/>
        <v>(230) ALA AWARDS</v>
      </c>
      <c r="E36" s="58">
        <v>-8526.9599999999991</v>
      </c>
      <c r="F36" s="58">
        <v>-2544.27</v>
      </c>
      <c r="G36" s="58">
        <v>-3733.69</v>
      </c>
      <c r="H36" s="58">
        <v>-6882</v>
      </c>
      <c r="I36" s="58">
        <v>-6300</v>
      </c>
      <c r="J36" s="59">
        <f t="shared" si="11"/>
        <v>582</v>
      </c>
      <c r="K36" s="131">
        <f t="shared" si="12"/>
        <v>8.4568439407149087E-2</v>
      </c>
      <c r="L36" s="259">
        <v>-6882</v>
      </c>
      <c r="M36" s="99">
        <f t="shared" si="13"/>
        <v>-582</v>
      </c>
      <c r="N36" s="100">
        <f t="shared" si="14"/>
        <v>-8.4568439407149087E-2</v>
      </c>
      <c r="O36" s="24"/>
    </row>
    <row r="37" spans="1:15" ht="16.5" customHeight="1" thickBot="1" x14ac:dyDescent="0.35">
      <c r="A37" s="24"/>
      <c r="B37" s="64" t="s">
        <v>169</v>
      </c>
      <c r="C37" s="64" t="s">
        <v>189</v>
      </c>
      <c r="D37" s="24" t="str">
        <f t="shared" si="10"/>
        <v>(251) CHAP.RELATIONS/MEMB.</v>
      </c>
      <c r="E37" s="58">
        <v>-144883.69</v>
      </c>
      <c r="F37" s="58">
        <v>-164382.09</v>
      </c>
      <c r="G37" s="58">
        <v>-68323.179999999993</v>
      </c>
      <c r="H37" s="58">
        <v>-157056.26006526299</v>
      </c>
      <c r="I37" s="58">
        <v>-119781</v>
      </c>
      <c r="J37" s="59">
        <f t="shared" si="11"/>
        <v>37275.260065262992</v>
      </c>
      <c r="K37" s="131">
        <f t="shared" si="12"/>
        <v>0.2373369902592464</v>
      </c>
      <c r="L37" s="259">
        <v>-130091.47022648501</v>
      </c>
      <c r="M37" s="99">
        <f t="shared" si="13"/>
        <v>-10310.470226485006</v>
      </c>
      <c r="N37" s="100">
        <f t="shared" si="14"/>
        <v>-7.9255543876434117E-2</v>
      </c>
      <c r="O37" s="24"/>
    </row>
    <row r="38" spans="1:15" ht="16.5" customHeight="1" thickBot="1" x14ac:dyDescent="0.35">
      <c r="A38" s="24"/>
      <c r="B38" s="24"/>
      <c r="C38" s="24"/>
      <c r="D38" s="57" t="s">
        <v>170</v>
      </c>
      <c r="E38" s="61">
        <f>E30+E31+E32+E33+E34+E35+E36+E37</f>
        <v>-3011418.1699999995</v>
      </c>
      <c r="F38" s="61">
        <f>F30+F31+F32+F33+F34+F35+F36+F37</f>
        <v>-3274258.3899999997</v>
      </c>
      <c r="G38" s="61">
        <f>G30+G31+G32+G33+G34+G35+G36+G37</f>
        <v>315259.36999999988</v>
      </c>
      <c r="H38" s="61">
        <f>H30+H31+H32+H33+H34+H35+H36+H37</f>
        <v>-363982.14908842521</v>
      </c>
      <c r="I38" s="61">
        <f>I30+I31+I32+I33+I34+I35+I36+I37</f>
        <v>-1309721.8030640329</v>
      </c>
      <c r="J38" s="62">
        <f t="shared" si="11"/>
        <v>-945739.65397560771</v>
      </c>
      <c r="K38" s="88">
        <f t="shared" si="12"/>
        <v>-2.5983132863635334</v>
      </c>
      <c r="L38" s="262">
        <f>L30+L31+L32+L33+L34+L35+L36+L37</f>
        <v>147320.56188604498</v>
      </c>
      <c r="M38" s="108">
        <f t="shared" si="13"/>
        <v>1457042.3649500778</v>
      </c>
      <c r="N38" s="109">
        <f t="shared" si="14"/>
        <v>9.8902851461911041</v>
      </c>
      <c r="O38" s="24"/>
    </row>
    <row r="39" spans="1:15" ht="16.5" customHeight="1" x14ac:dyDescent="0.3">
      <c r="A39" s="24"/>
      <c r="I39" s="55"/>
      <c r="O39" s="24"/>
    </row>
    <row r="40" spans="1:15" ht="16.5" customHeight="1" x14ac:dyDescent="0.3">
      <c r="A40" s="24"/>
      <c r="I40" s="55"/>
      <c r="O40" s="95"/>
    </row>
    <row r="41" spans="1:15" ht="16.5" customHeight="1" x14ac:dyDescent="0.3">
      <c r="A41" s="24"/>
      <c r="I41" s="55"/>
      <c r="O41" s="95"/>
    </row>
    <row r="42" spans="1:15" ht="16.5" customHeight="1" x14ac:dyDescent="0.3">
      <c r="A42" s="24"/>
      <c r="I42" s="55"/>
      <c r="O42" s="114"/>
    </row>
    <row r="43" spans="1:15" ht="16.5" customHeight="1" x14ac:dyDescent="0.3">
      <c r="A43" s="24"/>
      <c r="I43" s="55"/>
      <c r="O43" s="24"/>
    </row>
    <row r="44" spans="1:15" ht="13.5" customHeight="1" x14ac:dyDescent="0.3">
      <c r="A44" s="24"/>
      <c r="I44" s="55"/>
      <c r="O44" s="24"/>
    </row>
    <row r="45" spans="1:15" ht="13.5" customHeight="1" x14ac:dyDescent="0.3">
      <c r="A45" s="24"/>
      <c r="I45" s="55"/>
      <c r="O45" s="24"/>
    </row>
    <row r="46" spans="1:15" ht="13.5" customHeight="1" x14ac:dyDescent="0.3">
      <c r="A46" s="24"/>
      <c r="I46" s="55"/>
      <c r="O46" s="24"/>
    </row>
    <row r="47" spans="1:15" ht="13.5" customHeight="1" x14ac:dyDescent="0.3">
      <c r="A47" s="24"/>
      <c r="I47" s="55"/>
      <c r="O47" s="24"/>
    </row>
    <row r="48" spans="1:15" ht="18" customHeight="1" x14ac:dyDescent="0.3">
      <c r="A48" s="24"/>
      <c r="B48" s="64"/>
      <c r="C48" s="64"/>
      <c r="D48" s="24"/>
      <c r="E48" s="24"/>
      <c r="F48" s="24"/>
      <c r="G48" s="24"/>
      <c r="H48" s="24"/>
      <c r="I48" s="24"/>
      <c r="J48" s="64"/>
      <c r="K48" s="64"/>
      <c r="L48" s="24"/>
      <c r="M48" s="64"/>
      <c r="N48" s="97"/>
      <c r="O48" s="24"/>
    </row>
    <row r="49" spans="1:15" ht="18" customHeight="1" x14ac:dyDescent="0.3">
      <c r="A49" s="57"/>
      <c r="B49" s="64"/>
      <c r="C49" s="64"/>
      <c r="D49" s="112"/>
      <c r="E49" s="112"/>
      <c r="F49" s="112"/>
      <c r="G49" s="112"/>
      <c r="H49" s="112"/>
      <c r="I49" s="112"/>
      <c r="J49" s="113"/>
      <c r="K49" s="64"/>
      <c r="L49" s="24"/>
      <c r="M49" s="64"/>
      <c r="N49" s="97"/>
      <c r="O49" s="24"/>
    </row>
    <row r="50" spans="1:15" ht="11.25" customHeight="1" x14ac:dyDescent="0.3">
      <c r="A50" s="24"/>
      <c r="B50" s="64"/>
      <c r="C50" s="64"/>
      <c r="D50" s="112"/>
      <c r="E50" s="112"/>
      <c r="F50" s="112"/>
      <c r="G50" s="112"/>
      <c r="H50" s="112"/>
      <c r="I50" s="112"/>
      <c r="J50" s="113"/>
      <c r="K50" s="64"/>
      <c r="L50" s="24"/>
      <c r="M50" s="64"/>
      <c r="N50" s="97"/>
    </row>
    <row r="51" spans="1:15" ht="11.25" customHeight="1" x14ac:dyDescent="0.3">
      <c r="I51" s="55"/>
      <c r="J51" s="45"/>
      <c r="K51" s="45"/>
      <c r="M51" s="45"/>
      <c r="N51" s="45"/>
    </row>
    <row r="52" spans="1:15" ht="11.25" customHeight="1" x14ac:dyDescent="0.3">
      <c r="A52" s="24"/>
      <c r="B52" s="64"/>
      <c r="C52" s="64"/>
      <c r="D52" s="112"/>
      <c r="E52" s="112"/>
      <c r="F52" s="112"/>
      <c r="G52" s="112"/>
      <c r="H52" s="112"/>
      <c r="I52" s="112"/>
      <c r="J52" s="113"/>
      <c r="K52" s="64"/>
      <c r="L52" s="24"/>
      <c r="M52" s="64"/>
      <c r="N52" s="97"/>
    </row>
  </sheetData>
  <pageMargins left="1" right="1" top="1" bottom="1" header="0.5" footer="0.5"/>
  <pageSetup fitToHeight="2" orientation="landscape"/>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Page</vt:lpstr>
      <vt:lpstr>Strategies for Budget Deficit</vt:lpstr>
      <vt:lpstr>Assumptions</vt:lpstr>
      <vt:lpstr>Total ALA</vt:lpstr>
      <vt:lpstr>General Fund</vt:lpstr>
      <vt:lpstr>Publishing</vt:lpstr>
      <vt:lpstr>AOMR</vt:lpstr>
      <vt:lpstr>Conference Services</vt:lpstr>
      <vt:lpstr>Executive Office</vt:lpstr>
      <vt:lpstr>Divisions</vt:lpstr>
      <vt:lpstr>Round Tables</vt:lpstr>
      <vt:lpstr>Endowment Transfers</vt:lpstr>
      <vt:lpstr>2022 Capital Budget</vt:lpstr>
      <vt:lpstr>Annual Estimates of Income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Geene</dc:creator>
  <cp:keywords/>
  <dc:description/>
  <cp:lastModifiedBy>Brad Geene</cp:lastModifiedBy>
  <dcterms:created xsi:type="dcterms:W3CDTF">2021-06-15T14:21:38Z</dcterms:created>
  <dcterms:modified xsi:type="dcterms:W3CDTF">2021-06-17T18:26:21Z</dcterms:modified>
  <cp:category/>
  <cp:contentStatus/>
</cp:coreProperties>
</file>